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2"/>
  </bookViews>
  <sheets>
    <sheet name="等额本金" sheetId="1" r:id="rId1"/>
    <sheet name="等额本息" sheetId="2" r:id="rId2"/>
    <sheet name="采用等额本金查询" sheetId="3" r:id="rId3"/>
    <sheet name="采用等额本息查询" sheetId="4" r:id="rId4"/>
  </sheets>
  <definedNames>
    <definedName name="_xlnm.Print_Area" localSheetId="1">等额本息!$C$1:$H$53</definedName>
    <definedName name="_xlnm.Print_Area" localSheetId="0">等额本金!$C$1:$H$55</definedName>
  </definedNames>
  <calcPr calcId="144525"/>
</workbook>
</file>

<file path=xl/sharedStrings.xml><?xml version="1.0" encoding="utf-8"?>
<sst xmlns="http://schemas.openxmlformats.org/spreadsheetml/2006/main" count="51" uniqueCount="29">
  <si>
    <t>借款14万，等额本金，年利率5.7%</t>
  </si>
  <si>
    <t>贷款金额</t>
  </si>
  <si>
    <t>还款日期</t>
  </si>
  <si>
    <t>还款期数</t>
  </si>
  <si>
    <t>归还本金</t>
  </si>
  <si>
    <t>归还利息</t>
  </si>
  <si>
    <t>本息合计</t>
  </si>
  <si>
    <t>剩余本金</t>
  </si>
  <si>
    <t>月利率</t>
  </si>
  <si>
    <t>贷款期数</t>
  </si>
  <si>
    <t>借款14万，等额本息，年利率5.7%</t>
  </si>
  <si>
    <t>期数</t>
  </si>
  <si>
    <t>本金</t>
  </si>
  <si>
    <t>利息</t>
  </si>
  <si>
    <t>月还款额</t>
  </si>
  <si>
    <t>合计</t>
  </si>
  <si>
    <t>一、指定日期查询</t>
  </si>
  <si>
    <t>日期</t>
  </si>
  <si>
    <t>还款总额</t>
  </si>
  <si>
    <t>其中本金</t>
  </si>
  <si>
    <t>其中利息</t>
  </si>
  <si>
    <t>剩余金额</t>
  </si>
  <si>
    <t>二、一段日期的查询</t>
  </si>
  <si>
    <t>开始日期</t>
  </si>
  <si>
    <t>结束日期</t>
  </si>
  <si>
    <t>备注</t>
  </si>
  <si>
    <t xml:space="preserve">   采用等额本金，借款金额14万，年利率5.7%，36个月</t>
  </si>
  <si>
    <t>说明:👆点击黄色区域通过下拉选项选择日期进行查询；
     ✌图表为查询的日期本金利息比列饼图，蓝色部分为其中本金，红色部分为其中利息。</t>
  </si>
  <si>
    <t xml:space="preserve">   采用等额本息，借款金额14万，年利率5.7%，36个月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</si>
</sst>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theme="4" tint="-0.5"/>
      <name val="方正标雅宋简体"/>
      <charset val="134"/>
    </font>
    <font>
      <b/>
      <sz val="20"/>
      <color theme="1"/>
      <name val="方正标雅宋简体"/>
      <charset val="134"/>
    </font>
    <font>
      <b/>
      <sz val="14"/>
      <color theme="5" tint="-0.5"/>
      <name val="宋体"/>
      <charset val="134"/>
      <scheme val="minor"/>
    </font>
    <font>
      <b/>
      <sz val="14"/>
      <color theme="8" tint="-0.25"/>
      <name val="宋体"/>
      <charset val="134"/>
    </font>
    <font>
      <b/>
      <sz val="14"/>
      <color theme="4" tint="-0.5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theme="4" tint="-0.5"/>
      </left>
      <right style="medium">
        <color rgb="FF002060"/>
      </right>
      <top style="medium">
        <color theme="4" tint="-0.5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theme="4" tint="-0.5"/>
      </top>
      <bottom style="medium">
        <color rgb="FF002060"/>
      </bottom>
      <diagonal/>
    </border>
    <border>
      <left style="medium">
        <color rgb="FF002060"/>
      </left>
      <right/>
      <top style="medium">
        <color theme="4" tint="-0.5"/>
      </top>
      <bottom style="medium">
        <color rgb="FF002060"/>
      </bottom>
      <diagonal/>
    </border>
    <border>
      <left style="medium">
        <color theme="4" tint="-0.5"/>
      </left>
      <right/>
      <top style="medium">
        <color theme="4" tint="-0.5"/>
      </top>
      <bottom/>
      <diagonal/>
    </border>
    <border>
      <left/>
      <right style="medium">
        <color theme="4" tint="-0.5"/>
      </right>
      <top style="medium">
        <color theme="4" tint="-0.5"/>
      </top>
      <bottom/>
      <diagonal/>
    </border>
    <border>
      <left style="medium">
        <color theme="4" tint="-0.5"/>
      </left>
      <right style="medium">
        <color rgb="FF002060"/>
      </right>
      <top style="medium">
        <color rgb="FF002060"/>
      </top>
      <bottom style="medium">
        <color theme="4" tint="-0.5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theme="4" tint="-0.5"/>
      </bottom>
      <diagonal/>
    </border>
    <border>
      <left style="medium">
        <color rgb="FF002060"/>
      </left>
      <right/>
      <top style="medium">
        <color rgb="FF002060"/>
      </top>
      <bottom style="medium">
        <color theme="4" tint="-0.5"/>
      </bottom>
      <diagonal/>
    </border>
    <border>
      <left style="medium">
        <color theme="4" tint="-0.5"/>
      </left>
      <right/>
      <top/>
      <bottom style="medium">
        <color theme="4" tint="-0.5"/>
      </bottom>
      <diagonal/>
    </border>
    <border>
      <left/>
      <right style="medium">
        <color theme="4" tint="-0.5"/>
      </right>
      <top/>
      <bottom style="medium">
        <color theme="4" tint="-0.5"/>
      </bottom>
      <diagonal/>
    </border>
    <border>
      <left style="medium">
        <color theme="4" tint="-0.5"/>
      </left>
      <right style="medium">
        <color theme="4" tint="-0.5"/>
      </right>
      <top style="medium">
        <color theme="4" tint="-0.5"/>
      </top>
      <bottom style="medium">
        <color theme="4" tint="-0.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9" fillId="36" borderId="21" applyNumberFormat="0" applyAlignment="0" applyProtection="0">
      <alignment vertical="center"/>
    </xf>
    <xf numFmtId="0" fontId="28" fillId="36" borderId="17" applyNumberFormat="0" applyAlignment="0" applyProtection="0">
      <alignment vertical="center"/>
    </xf>
    <xf numFmtId="0" fontId="12" fillId="8" borderId="1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3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0" fillId="2" borderId="0" xfId="0" applyNumberFormat="1" applyFill="1">
      <alignment vertical="center"/>
    </xf>
    <xf numFmtId="0" fontId="0" fillId="2" borderId="0" xfId="0" applyFill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43" fontId="4" fillId="3" borderId="2" xfId="0" applyNumberFormat="1" applyFont="1" applyFill="1" applyBorder="1" applyAlignment="1">
      <alignment horizontal="center" vertical="center"/>
    </xf>
    <xf numFmtId="43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43" fontId="4" fillId="3" borderId="7" xfId="0" applyNumberFormat="1" applyFont="1" applyFill="1" applyBorder="1" applyAlignment="1">
      <alignment horizontal="center" vertical="center"/>
    </xf>
    <xf numFmtId="43" fontId="4" fillId="3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43" fontId="5" fillId="5" borderId="11" xfId="0" applyNumberFormat="1" applyFont="1" applyFill="1" applyBorder="1">
      <alignment vertical="center"/>
    </xf>
    <xf numFmtId="43" fontId="5" fillId="0" borderId="11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left" vertical="center" wrapText="1"/>
    </xf>
    <xf numFmtId="43" fontId="0" fillId="0" borderId="11" xfId="0" applyNumberForma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6" borderId="12" xfId="0" applyFill="1" applyBorder="1">
      <alignment vertical="center"/>
    </xf>
    <xf numFmtId="43" fontId="0" fillId="6" borderId="13" xfId="0" applyNumberFormat="1" applyFill="1" applyBorder="1">
      <alignment vertical="center"/>
    </xf>
    <xf numFmtId="0" fontId="0" fillId="0" borderId="12" xfId="0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6" borderId="13" xfId="0" applyFill="1" applyBorder="1">
      <alignment vertical="center"/>
    </xf>
    <xf numFmtId="31" fontId="8" fillId="0" borderId="12" xfId="0" applyNumberFormat="1" applyFont="1" applyBorder="1" applyAlignment="1">
      <alignment horizontal="center" vertical="center"/>
    </xf>
    <xf numFmtId="43" fontId="0" fillId="0" borderId="12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t>本金利息比例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222222222222"/>
          <c:y val="0.179902755267423"/>
          <c:w val="0.844222222222222"/>
          <c:h val="0.606714517249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等额本金!$E$2</c:f>
              <c:strCache>
                <c:ptCount val="1"/>
                <c:pt idx="0">
                  <c:v>归还本金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等额本金!$E$3:$E$38</c:f>
              <c:numCache>
                <c:formatCode>_ * #,##0.00_ ;_ * \-#,##0.00_ ;_ * "-"??_ ;_ @_ </c:formatCode>
                <c:ptCount val="36"/>
                <c:pt idx="0">
                  <c:v>3888.88888888889</c:v>
                </c:pt>
                <c:pt idx="1">
                  <c:v>3888.88888888889</c:v>
                </c:pt>
                <c:pt idx="2">
                  <c:v>3888.88888888889</c:v>
                </c:pt>
                <c:pt idx="3">
                  <c:v>3888.88888888889</c:v>
                </c:pt>
                <c:pt idx="4">
                  <c:v>3888.88888888889</c:v>
                </c:pt>
                <c:pt idx="5">
                  <c:v>3888.88888888889</c:v>
                </c:pt>
                <c:pt idx="6">
                  <c:v>3888.88888888889</c:v>
                </c:pt>
                <c:pt idx="7">
                  <c:v>3888.88888888889</c:v>
                </c:pt>
                <c:pt idx="8">
                  <c:v>3888.88888888889</c:v>
                </c:pt>
                <c:pt idx="9">
                  <c:v>3888.88888888889</c:v>
                </c:pt>
                <c:pt idx="10">
                  <c:v>3888.88888888889</c:v>
                </c:pt>
                <c:pt idx="11">
                  <c:v>3888.88888888889</c:v>
                </c:pt>
                <c:pt idx="12">
                  <c:v>3888.88888888889</c:v>
                </c:pt>
                <c:pt idx="13">
                  <c:v>3888.88888888889</c:v>
                </c:pt>
                <c:pt idx="14">
                  <c:v>3888.88888888889</c:v>
                </c:pt>
                <c:pt idx="15">
                  <c:v>3888.88888888889</c:v>
                </c:pt>
                <c:pt idx="16">
                  <c:v>3888.88888888889</c:v>
                </c:pt>
                <c:pt idx="17">
                  <c:v>3888.88888888889</c:v>
                </c:pt>
                <c:pt idx="18">
                  <c:v>3888.88888888889</c:v>
                </c:pt>
                <c:pt idx="19">
                  <c:v>3888.88888888889</c:v>
                </c:pt>
                <c:pt idx="20">
                  <c:v>3888.88888888889</c:v>
                </c:pt>
                <c:pt idx="21">
                  <c:v>3888.88888888889</c:v>
                </c:pt>
                <c:pt idx="22">
                  <c:v>3888.88888888889</c:v>
                </c:pt>
                <c:pt idx="23">
                  <c:v>3888.88888888889</c:v>
                </c:pt>
                <c:pt idx="24">
                  <c:v>3888.88888888889</c:v>
                </c:pt>
                <c:pt idx="25">
                  <c:v>3888.88888888889</c:v>
                </c:pt>
                <c:pt idx="26">
                  <c:v>3888.88888888889</c:v>
                </c:pt>
                <c:pt idx="27">
                  <c:v>3888.88888888889</c:v>
                </c:pt>
                <c:pt idx="28">
                  <c:v>3888.88888888889</c:v>
                </c:pt>
                <c:pt idx="29">
                  <c:v>3888.88888888889</c:v>
                </c:pt>
                <c:pt idx="30">
                  <c:v>3888.88888888889</c:v>
                </c:pt>
                <c:pt idx="31">
                  <c:v>3888.88888888889</c:v>
                </c:pt>
                <c:pt idx="32">
                  <c:v>3888.88888888889</c:v>
                </c:pt>
                <c:pt idx="33">
                  <c:v>3888.88888888889</c:v>
                </c:pt>
                <c:pt idx="34">
                  <c:v>3888.88888888889</c:v>
                </c:pt>
                <c:pt idx="35">
                  <c:v>3888.88888888889</c:v>
                </c:pt>
              </c:numCache>
            </c:numRef>
          </c:val>
        </c:ser>
        <c:ser>
          <c:idx val="1"/>
          <c:order val="1"/>
          <c:tx>
            <c:strRef>
              <c:f>等额本金!$F$2</c:f>
              <c:strCache>
                <c:ptCount val="1"/>
                <c:pt idx="0">
                  <c:v>归还利息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等额本金!$F$3:$F$38</c:f>
              <c:numCache>
                <c:formatCode>_ * #,##0.00_ ;_ * \-#,##0.00_ ;_ * "-"??_ ;_ @_ </c:formatCode>
                <c:ptCount val="36"/>
                <c:pt idx="0">
                  <c:v>665</c:v>
                </c:pt>
                <c:pt idx="1">
                  <c:v>646.527777777778</c:v>
                </c:pt>
                <c:pt idx="2">
                  <c:v>628.055555555556</c:v>
                </c:pt>
                <c:pt idx="3">
                  <c:v>609.583333333333</c:v>
                </c:pt>
                <c:pt idx="4">
                  <c:v>591.111111111111</c:v>
                </c:pt>
                <c:pt idx="5">
                  <c:v>572.638888888889</c:v>
                </c:pt>
                <c:pt idx="6">
                  <c:v>554.166666666667</c:v>
                </c:pt>
                <c:pt idx="7">
                  <c:v>535.694444444445</c:v>
                </c:pt>
                <c:pt idx="8">
                  <c:v>517.222222222222</c:v>
                </c:pt>
                <c:pt idx="9">
                  <c:v>498.75</c:v>
                </c:pt>
                <c:pt idx="10">
                  <c:v>480.277777777778</c:v>
                </c:pt>
                <c:pt idx="11">
                  <c:v>461.805555555556</c:v>
                </c:pt>
                <c:pt idx="12">
                  <c:v>443.333333333333</c:v>
                </c:pt>
                <c:pt idx="13">
                  <c:v>424.861111111111</c:v>
                </c:pt>
                <c:pt idx="14">
                  <c:v>406.388888888889</c:v>
                </c:pt>
                <c:pt idx="15">
                  <c:v>387.916666666667</c:v>
                </c:pt>
                <c:pt idx="16">
                  <c:v>369.444444444444</c:v>
                </c:pt>
                <c:pt idx="17">
                  <c:v>350.972222222222</c:v>
                </c:pt>
                <c:pt idx="18">
                  <c:v>332.5</c:v>
                </c:pt>
                <c:pt idx="19">
                  <c:v>314.027777777778</c:v>
                </c:pt>
                <c:pt idx="20">
                  <c:v>295.555555555556</c:v>
                </c:pt>
                <c:pt idx="21">
                  <c:v>277.083333333333</c:v>
                </c:pt>
                <c:pt idx="22">
                  <c:v>258.611111111111</c:v>
                </c:pt>
                <c:pt idx="23">
                  <c:v>240.138888888889</c:v>
                </c:pt>
                <c:pt idx="24">
                  <c:v>221.666666666667</c:v>
                </c:pt>
                <c:pt idx="25">
                  <c:v>203.194444444444</c:v>
                </c:pt>
                <c:pt idx="26">
                  <c:v>184.722222222222</c:v>
                </c:pt>
                <c:pt idx="27">
                  <c:v>166.25</c:v>
                </c:pt>
                <c:pt idx="28">
                  <c:v>147.777777777778</c:v>
                </c:pt>
                <c:pt idx="29">
                  <c:v>129.305555555555</c:v>
                </c:pt>
                <c:pt idx="30">
                  <c:v>110.833333333333</c:v>
                </c:pt>
                <c:pt idx="31">
                  <c:v>92.361111111111</c:v>
                </c:pt>
                <c:pt idx="32">
                  <c:v>73.8888888888888</c:v>
                </c:pt>
                <c:pt idx="33">
                  <c:v>55.4166666666666</c:v>
                </c:pt>
                <c:pt idx="34">
                  <c:v>36.9444444444443</c:v>
                </c:pt>
                <c:pt idx="35">
                  <c:v>18.4722222222221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70788"/>
        <c:axId val="50395984"/>
      </c:barChart>
      <c:catAx>
        <c:axId val="114470788"/>
        <c:scaling>
          <c:orientation val="minMax"/>
        </c:scaling>
        <c:delete val="1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0395984"/>
        <c:crosses val="autoZero"/>
        <c:auto val="1"/>
        <c:lblAlgn val="ctr"/>
        <c:lblOffset val="100"/>
        <c:noMultiLvlLbl val="0"/>
      </c:catAx>
      <c:valAx>
        <c:axId val="503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144707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t>本金利息比例</a:t>
            </a:r>
          </a:p>
        </c:rich>
      </c:tx>
      <c:layout>
        <c:manualLayout>
          <c:xMode val="edge"/>
          <c:yMode val="edge"/>
          <c:x val="0.417828280638884"/>
          <c:y val="0.0086931324253839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138888888889"/>
          <c:y val="0.176429729103959"/>
          <c:w val="0.844222222222222"/>
          <c:h val="0.606714517249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等额本息!$E$2</c:f>
              <c:strCache>
                <c:ptCount val="1"/>
                <c:pt idx="0">
                  <c:v>本金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等额本息!$E$3:$E$38</c:f>
              <c:numCache>
                <c:formatCode>_ * #,##0.00_ ;_ * \-#,##0.00_ ;_ * "-"??_ ;_ @_ </c:formatCode>
                <c:ptCount val="36"/>
                <c:pt idx="0">
                  <c:v>3575.06693796331</c:v>
                </c:pt>
                <c:pt idx="1">
                  <c:v>3592.04850591863</c:v>
                </c:pt>
                <c:pt idx="2">
                  <c:v>3609.11073632175</c:v>
                </c:pt>
                <c:pt idx="3">
                  <c:v>3626.25401231927</c:v>
                </c:pt>
                <c:pt idx="4">
                  <c:v>3643.47871887779</c:v>
                </c:pt>
                <c:pt idx="5">
                  <c:v>3660.78524279246</c:v>
                </c:pt>
                <c:pt idx="6">
                  <c:v>3678.17397269573</c:v>
                </c:pt>
                <c:pt idx="7">
                  <c:v>3695.64529906603</c:v>
                </c:pt>
                <c:pt idx="8">
                  <c:v>3713.1996142366</c:v>
                </c:pt>
                <c:pt idx="9">
                  <c:v>3730.83731240422</c:v>
                </c:pt>
                <c:pt idx="10">
                  <c:v>3748.55878963814</c:v>
                </c:pt>
                <c:pt idx="11">
                  <c:v>3766.36444388892</c:v>
                </c:pt>
                <c:pt idx="12">
                  <c:v>3784.25467499739</c:v>
                </c:pt>
                <c:pt idx="13">
                  <c:v>3802.22988470363</c:v>
                </c:pt>
                <c:pt idx="14">
                  <c:v>3820.29047665597</c:v>
                </c:pt>
                <c:pt idx="15">
                  <c:v>3838.43685642009</c:v>
                </c:pt>
                <c:pt idx="16">
                  <c:v>3856.66943148808</c:v>
                </c:pt>
                <c:pt idx="17">
                  <c:v>3874.98861128765</c:v>
                </c:pt>
                <c:pt idx="18">
                  <c:v>3893.39480719127</c:v>
                </c:pt>
                <c:pt idx="19">
                  <c:v>3911.88843252542</c:v>
                </c:pt>
                <c:pt idx="20">
                  <c:v>3930.46990257993</c:v>
                </c:pt>
                <c:pt idx="21">
                  <c:v>3949.13963461718</c:v>
                </c:pt>
                <c:pt idx="22">
                  <c:v>3967.89804788161</c:v>
                </c:pt>
                <c:pt idx="23">
                  <c:v>3986.74556360905</c:v>
                </c:pt>
                <c:pt idx="24">
                  <c:v>4005.68260503619</c:v>
                </c:pt>
                <c:pt idx="25">
                  <c:v>4024.70959741011</c:v>
                </c:pt>
                <c:pt idx="26">
                  <c:v>4043.82696799781</c:v>
                </c:pt>
                <c:pt idx="27">
                  <c:v>4063.0351460958</c:v>
                </c:pt>
                <c:pt idx="28">
                  <c:v>4082.33456303975</c:v>
                </c:pt>
                <c:pt idx="29">
                  <c:v>4101.72565221419</c:v>
                </c:pt>
                <c:pt idx="30">
                  <c:v>4121.20884906221</c:v>
                </c:pt>
                <c:pt idx="31">
                  <c:v>4140.78459109526</c:v>
                </c:pt>
                <c:pt idx="32">
                  <c:v>4160.45331790296</c:v>
                </c:pt>
                <c:pt idx="33">
                  <c:v>4180.215471163</c:v>
                </c:pt>
                <c:pt idx="34">
                  <c:v>4200.07149465103</c:v>
                </c:pt>
                <c:pt idx="35">
                  <c:v>4220.02183425062</c:v>
                </c:pt>
              </c:numCache>
            </c:numRef>
          </c:val>
        </c:ser>
        <c:ser>
          <c:idx val="1"/>
          <c:order val="1"/>
          <c:tx>
            <c:strRef>
              <c:f>等额本息!$F$2</c:f>
              <c:strCache>
                <c:ptCount val="1"/>
                <c:pt idx="0">
                  <c:v>利息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等额本息!$F$3:$F$38</c:f>
              <c:numCache>
                <c:formatCode>_ * #,##0.00_ ;_ * \-#,##0.00_ ;_ * "-"??_ ;_ @_ </c:formatCode>
                <c:ptCount val="36"/>
                <c:pt idx="0">
                  <c:v>665</c:v>
                </c:pt>
                <c:pt idx="1">
                  <c:v>648.018432044675</c:v>
                </c:pt>
                <c:pt idx="2">
                  <c:v>630.956201641562</c:v>
                </c:pt>
                <c:pt idx="3">
                  <c:v>613.812925644035</c:v>
                </c:pt>
                <c:pt idx="4">
                  <c:v>596.588219085518</c:v>
                </c:pt>
                <c:pt idx="5">
                  <c:v>579.281695170848</c:v>
                </c:pt>
                <c:pt idx="6">
                  <c:v>561.892965267581</c:v>
                </c:pt>
                <c:pt idx="7">
                  <c:v>544.421638897277</c:v>
                </c:pt>
                <c:pt idx="8">
                  <c:v>526.867323726713</c:v>
                </c:pt>
                <c:pt idx="9">
                  <c:v>509.229625559091</c:v>
                </c:pt>
                <c:pt idx="10">
                  <c:v>491.508148325171</c:v>
                </c:pt>
                <c:pt idx="11">
                  <c:v>473.702494074386</c:v>
                </c:pt>
                <c:pt idx="12">
                  <c:v>455.812262965916</c:v>
                </c:pt>
                <c:pt idx="13">
                  <c:v>437.837053259675</c:v>
                </c:pt>
                <c:pt idx="14">
                  <c:v>419.776461307336</c:v>
                </c:pt>
                <c:pt idx="15">
                  <c:v>401.63008154322</c:v>
                </c:pt>
                <c:pt idx="16">
                  <c:v>383.397506475225</c:v>
                </c:pt>
                <c:pt idx="17">
                  <c:v>365.078326675657</c:v>
                </c:pt>
                <c:pt idx="18">
                  <c:v>346.672130772037</c:v>
                </c:pt>
                <c:pt idx="19">
                  <c:v>328.178505437883</c:v>
                </c:pt>
                <c:pt idx="20">
                  <c:v>309.597035383382</c:v>
                </c:pt>
                <c:pt idx="21">
                  <c:v>290.927303346133</c:v>
                </c:pt>
                <c:pt idx="22">
                  <c:v>272.168890081699</c:v>
                </c:pt>
                <c:pt idx="23">
                  <c:v>253.321374354259</c:v>
                </c:pt>
                <c:pt idx="24">
                  <c:v>234.38433292712</c:v>
                </c:pt>
                <c:pt idx="25">
                  <c:v>215.357340553196</c:v>
                </c:pt>
                <c:pt idx="26">
                  <c:v>196.2399699655</c:v>
                </c:pt>
                <c:pt idx="27">
                  <c:v>177.03179186751</c:v>
                </c:pt>
                <c:pt idx="28">
                  <c:v>157.732374923558</c:v>
                </c:pt>
                <c:pt idx="29">
                  <c:v>138.341285749114</c:v>
                </c:pt>
                <c:pt idx="30">
                  <c:v>118.858088901094</c:v>
                </c:pt>
                <c:pt idx="31">
                  <c:v>99.2823468680526</c:v>
                </c:pt>
                <c:pt idx="32">
                  <c:v>79.6136200603478</c:v>
                </c:pt>
                <c:pt idx="33">
                  <c:v>59.8514668003099</c:v>
                </c:pt>
                <c:pt idx="34">
                  <c:v>39.995443312283</c:v>
                </c:pt>
                <c:pt idx="35">
                  <c:v>20.0451037126932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954560"/>
        <c:axId val="954040183"/>
      </c:barChart>
      <c:catAx>
        <c:axId val="98954560"/>
        <c:scaling>
          <c:orientation val="minMax"/>
        </c:scaling>
        <c:delete val="1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54040183"/>
        <c:crosses val="autoZero"/>
        <c:auto val="1"/>
        <c:lblAlgn val="ctr"/>
        <c:lblOffset val="100"/>
        <c:noMultiLvlLbl val="0"/>
      </c:catAx>
      <c:valAx>
        <c:axId val="954040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895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contourW="25400"/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/>
            </c:spPr>
          </c:dPt>
          <c:dLbls>
            <c:delete val="1"/>
          </c:dLbls>
          <c:cat>
            <c:strRef>
              <c:f>采用等额本金查询!$C$3:$D$3</c:f>
              <c:strCache>
                <c:ptCount val="2"/>
                <c:pt idx="0" c:formatCode="_ * #,##0.00_ ;_ * \-#,##0.00_ ;_ * &quot;-&quot;??_ ;_ @_ ">
                  <c:v>其中本金</c:v>
                </c:pt>
                <c:pt idx="1" c:formatCode="_ * #,##0.00_ ;_ * \-#,##0.00_ ;_ * &quot;-&quot;??_ ;_ @_ ">
                  <c:v>其中利息</c:v>
                </c:pt>
              </c:strCache>
            </c:strRef>
          </c:cat>
          <c:val>
            <c:numRef>
              <c:f>采用等额本金查询!$C$4:$D$4</c:f>
              <c:numCache>
                <c:formatCode>_ * #,##0.00_ ;_ * \-#,##0.00_ ;_ * "-"??_ ;_ @_ </c:formatCode>
                <c:ptCount val="2"/>
                <c:pt idx="0">
                  <c:v>3888.88888888889</c:v>
                </c:pt>
                <c:pt idx="1">
                  <c:v>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p3d contourW="25400"/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p3d contourW="25400"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p3d contourW="25400"/>
            </c:spPr>
          </c:dPt>
          <c:dLbls>
            <c:delete val="1"/>
          </c:dLbls>
          <c:val>
            <c:numRef>
              <c:f>采用等额本金查询!$B$10:$B$11</c:f>
              <c:numCache>
                <c:formatCode>_ * #,##0.00_ ;_ * \-#,##0.00_ ;_ * "-"??_ ;_ @_ </c:formatCode>
                <c:ptCount val="2"/>
                <c:pt idx="0">
                  <c:v>140000</c:v>
                </c:pt>
                <c:pt idx="1">
                  <c:v>12302.5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contourW="25400"/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/>
            </c:spPr>
          </c:dPt>
          <c:dLbls>
            <c:delete val="1"/>
          </c:dLbls>
          <c:cat>
            <c:strRef>
              <c:f>采用等额本息查询!$C$3:$D$3</c:f>
              <c:strCache>
                <c:ptCount val="2"/>
                <c:pt idx="0" c:formatCode="_ * #,##0.00_ ;_ * \-#,##0.00_ ;_ * &quot;-&quot;??_ ;_ @_ ">
                  <c:v>其中本金</c:v>
                </c:pt>
                <c:pt idx="1" c:formatCode="_ * #,##0.00_ ;_ * \-#,##0.00_ ;_ * &quot;-&quot;??_ ;_ @_ ">
                  <c:v>其中利息</c:v>
                </c:pt>
              </c:strCache>
            </c:strRef>
          </c:cat>
          <c:val>
            <c:numRef>
              <c:f>采用等额本息查询!$C$4:$D$4</c:f>
              <c:numCache>
                <c:formatCode>_ * #,##0.00_ ;_ * \-#,##0.00_ ;_ * "-"??_ ;_ @_ </c:formatCode>
                <c:ptCount val="2"/>
                <c:pt idx="0">
                  <c:v>3575.06693796331</c:v>
                </c:pt>
                <c:pt idx="1">
                  <c:v>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p3d contourW="25400"/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p3d contourW="25400"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p3d contourW="25400"/>
            </c:spPr>
          </c:dPt>
          <c:dLbls>
            <c:delete val="1"/>
          </c:dLbls>
          <c:val>
            <c:numRef>
              <c:f>采用等额本息查询!$B$10:$B$11</c:f>
              <c:numCache>
                <c:formatCode>_ * #,##0.00_ ;_ * \-#,##0.00_ ;_ * "-"??_ ;_ @_ </c:formatCode>
                <c:ptCount val="2"/>
                <c:pt idx="0">
                  <c:v>139999.999999999</c:v>
                </c:pt>
                <c:pt idx="1">
                  <c:v>12642.4097666801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27940</xdr:colOff>
      <xdr:row>39</xdr:row>
      <xdr:rowOff>26035</xdr:rowOff>
    </xdr:from>
    <xdr:to>
      <xdr:col>7</xdr:col>
      <xdr:colOff>1251585</xdr:colOff>
      <xdr:row>54</xdr:row>
      <xdr:rowOff>142240</xdr:rowOff>
    </xdr:to>
    <xdr:graphicFrame>
      <xdr:nvGraphicFramePr>
        <xdr:cNvPr id="4" name="图表 3"/>
        <xdr:cNvGraphicFramePr/>
      </xdr:nvGraphicFramePr>
      <xdr:xfrm>
        <a:off x="1761490" y="7290435"/>
        <a:ext cx="7235825" cy="26879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12700</xdr:colOff>
      <xdr:row>39</xdr:row>
      <xdr:rowOff>80010</xdr:rowOff>
    </xdr:from>
    <xdr:to>
      <xdr:col>7</xdr:col>
      <xdr:colOff>1269365</xdr:colOff>
      <xdr:row>52</xdr:row>
      <xdr:rowOff>42545</xdr:rowOff>
    </xdr:to>
    <xdr:graphicFrame>
      <xdr:nvGraphicFramePr>
        <xdr:cNvPr id="2" name="图表 1"/>
        <xdr:cNvGraphicFramePr/>
      </xdr:nvGraphicFramePr>
      <xdr:xfrm>
        <a:off x="1898650" y="7303135"/>
        <a:ext cx="7324090" cy="21913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19050</xdr:colOff>
      <xdr:row>2</xdr:row>
      <xdr:rowOff>23495</xdr:rowOff>
    </xdr:from>
    <xdr:to>
      <xdr:col>6</xdr:col>
      <xdr:colOff>484505</xdr:colOff>
      <xdr:row>3</xdr:row>
      <xdr:rowOff>594995</xdr:rowOff>
    </xdr:to>
    <xdr:graphicFrame>
      <xdr:nvGraphicFramePr>
        <xdr:cNvPr id="5" name="图表 4"/>
        <xdr:cNvGraphicFramePr/>
      </xdr:nvGraphicFramePr>
      <xdr:xfrm>
        <a:off x="7734300" y="1128395"/>
        <a:ext cx="1151255" cy="1206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488950</xdr:colOff>
      <xdr:row>8</xdr:row>
      <xdr:rowOff>47625</xdr:rowOff>
    </xdr:from>
    <xdr:to>
      <xdr:col>3</xdr:col>
      <xdr:colOff>1050925</xdr:colOff>
      <xdr:row>10</xdr:row>
      <xdr:rowOff>598805</xdr:rowOff>
    </xdr:to>
    <xdr:graphicFrame>
      <xdr:nvGraphicFramePr>
        <xdr:cNvPr id="2" name="图表 1"/>
        <xdr:cNvGraphicFramePr/>
      </xdr:nvGraphicFramePr>
      <xdr:xfrm>
        <a:off x="3575050" y="4244975"/>
        <a:ext cx="2105025" cy="1821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1239520</xdr:colOff>
      <xdr:row>0</xdr:row>
      <xdr:rowOff>16510</xdr:rowOff>
    </xdr:from>
    <xdr:ext cx="6430010" cy="557530"/>
    <xdr:sp>
      <xdr:nvSpPr>
        <xdr:cNvPr id="3" name="矩形 2"/>
        <xdr:cNvSpPr/>
      </xdr:nvSpPr>
      <xdr:spPr>
        <a:xfrm>
          <a:off x="1239520" y="16510"/>
          <a:ext cx="6430010" cy="557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p>
          <a:pPr algn="ctr"/>
          <a:r>
            <a:rPr lang="zh-CN" altLang="en-US" sz="2800" b="1"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  <a:latin typeface="宋体" panose="02010600030101010101" pitchFamily="7" charset="-122"/>
              <a:ea typeface="宋体" panose="02010600030101010101" pitchFamily="7" charset="-122"/>
            </a:rPr>
            <a:t>等额本金情况查询</a:t>
          </a:r>
          <a:endParaRPr lang="zh-CN" altLang="en-US" sz="2800" b="1"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ctr"/>
          <a:endParaRPr lang="zh-CN" altLang="en-US" sz="2800" b="1"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19050</xdr:colOff>
      <xdr:row>2</xdr:row>
      <xdr:rowOff>23495</xdr:rowOff>
    </xdr:from>
    <xdr:to>
      <xdr:col>6</xdr:col>
      <xdr:colOff>484505</xdr:colOff>
      <xdr:row>3</xdr:row>
      <xdr:rowOff>594995</xdr:rowOff>
    </xdr:to>
    <xdr:graphicFrame>
      <xdr:nvGraphicFramePr>
        <xdr:cNvPr id="2" name="图表 1"/>
        <xdr:cNvGraphicFramePr/>
      </xdr:nvGraphicFramePr>
      <xdr:xfrm>
        <a:off x="7734300" y="1128395"/>
        <a:ext cx="1151255" cy="1206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488950</xdr:colOff>
      <xdr:row>8</xdr:row>
      <xdr:rowOff>47625</xdr:rowOff>
    </xdr:from>
    <xdr:to>
      <xdr:col>3</xdr:col>
      <xdr:colOff>1050925</xdr:colOff>
      <xdr:row>10</xdr:row>
      <xdr:rowOff>598805</xdr:rowOff>
    </xdr:to>
    <xdr:graphicFrame>
      <xdr:nvGraphicFramePr>
        <xdr:cNvPr id="3" name="图表 2"/>
        <xdr:cNvGraphicFramePr/>
      </xdr:nvGraphicFramePr>
      <xdr:xfrm>
        <a:off x="3575050" y="4244975"/>
        <a:ext cx="2105025" cy="1821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1239520</xdr:colOff>
      <xdr:row>0</xdr:row>
      <xdr:rowOff>16510</xdr:rowOff>
    </xdr:from>
    <xdr:ext cx="6430010" cy="557530"/>
    <xdr:sp>
      <xdr:nvSpPr>
        <xdr:cNvPr id="4" name="矩形 3"/>
        <xdr:cNvSpPr/>
      </xdr:nvSpPr>
      <xdr:spPr>
        <a:xfrm>
          <a:off x="1239520" y="16510"/>
          <a:ext cx="6430010" cy="557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2800" b="1"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  <a:latin typeface="宋体" panose="02010600030101010101" pitchFamily="7" charset="-122"/>
              <a:ea typeface="宋体" panose="02010600030101010101" pitchFamily="7" charset="-122"/>
            </a:rPr>
            <a:t>等额本息情况查询</a:t>
          </a:r>
          <a:endParaRPr lang="zh-CN" altLang="en-US" sz="2800" b="1"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ctr"/>
          <a:endParaRPr lang="zh-CN" altLang="en-US" sz="2800" b="1"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9"/>
  <sheetViews>
    <sheetView zoomScale="85" zoomScaleNormal="85" workbookViewId="0">
      <selection activeCell="H38" sqref="H38"/>
    </sheetView>
  </sheetViews>
  <sheetFormatPr defaultColWidth="9" defaultRowHeight="13.5" outlineLevelCol="7"/>
  <cols>
    <col min="2" max="2" width="13.75" customWidth="1"/>
    <col min="3" max="3" width="19.625" style="37" customWidth="1"/>
    <col min="4" max="4" width="9" style="1"/>
    <col min="5" max="8" width="16.7583333333333" style="2" customWidth="1"/>
    <col min="11" max="11" width="10.375"/>
  </cols>
  <sheetData>
    <row r="1" ht="21" customHeight="1" spans="3:8">
      <c r="C1" s="38" t="s">
        <v>0</v>
      </c>
      <c r="D1" s="29"/>
      <c r="E1" s="29"/>
      <c r="F1" s="29"/>
      <c r="G1" s="29"/>
      <c r="H1" s="29"/>
    </row>
    <row r="2" ht="14.5" customHeight="1" spans="1:8">
      <c r="A2" s="30" t="s">
        <v>1</v>
      </c>
      <c r="B2" s="31">
        <v>140000</v>
      </c>
      <c r="C2" s="39" t="s">
        <v>2</v>
      </c>
      <c r="D2" s="32" t="s">
        <v>3</v>
      </c>
      <c r="E2" s="36" t="s">
        <v>4</v>
      </c>
      <c r="F2" s="36" t="s">
        <v>5</v>
      </c>
      <c r="G2" s="36" t="s">
        <v>6</v>
      </c>
      <c r="H2" s="36" t="s">
        <v>7</v>
      </c>
    </row>
    <row r="3" ht="14.5" customHeight="1" spans="1:8">
      <c r="A3" s="30" t="s">
        <v>8</v>
      </c>
      <c r="B3" s="34">
        <f>5.7%/12</f>
        <v>0.00475</v>
      </c>
      <c r="C3" s="35">
        <v>44978</v>
      </c>
      <c r="D3" s="32">
        <v>1</v>
      </c>
      <c r="E3" s="36">
        <f>140000/36</f>
        <v>3888.88888888889</v>
      </c>
      <c r="F3" s="36">
        <f>B2*$B$3</f>
        <v>665</v>
      </c>
      <c r="G3" s="36">
        <f>E3+F3</f>
        <v>4553.88888888889</v>
      </c>
      <c r="H3" s="36">
        <f>B2-E3</f>
        <v>136111.111111111</v>
      </c>
    </row>
    <row r="4" ht="14.5" customHeight="1" spans="1:8">
      <c r="A4" s="30" t="s">
        <v>9</v>
      </c>
      <c r="B4" s="34">
        <v>36</v>
      </c>
      <c r="C4" s="35">
        <v>45006</v>
      </c>
      <c r="D4" s="32">
        <v>2</v>
      </c>
      <c r="E4" s="36">
        <f t="shared" ref="E4:E13" si="0">140000/36</f>
        <v>3888.88888888889</v>
      </c>
      <c r="F4" s="36">
        <f>H3*$B$3</f>
        <v>646.527777777778</v>
      </c>
      <c r="G4" s="36">
        <f>E4+F4</f>
        <v>4535.41666666667</v>
      </c>
      <c r="H4" s="36">
        <f>H3-E4</f>
        <v>132222.222222222</v>
      </c>
    </row>
    <row r="5" ht="14.5" customHeight="1" spans="3:8">
      <c r="C5" s="35">
        <v>45037</v>
      </c>
      <c r="D5" s="32">
        <v>3</v>
      </c>
      <c r="E5" s="36">
        <f t="shared" si="0"/>
        <v>3888.88888888889</v>
      </c>
      <c r="F5" s="36">
        <f>H4*$B$3</f>
        <v>628.055555555556</v>
      </c>
      <c r="G5" s="36">
        <f t="shared" ref="G5:G38" si="1">E5+F5</f>
        <v>4516.94444444445</v>
      </c>
      <c r="H5" s="36">
        <f>H4-E5</f>
        <v>128333.333333333</v>
      </c>
    </row>
    <row r="6" ht="14.5" customHeight="1" spans="3:8">
      <c r="C6" s="35">
        <v>45067</v>
      </c>
      <c r="D6" s="32">
        <v>4</v>
      </c>
      <c r="E6" s="36">
        <f t="shared" si="0"/>
        <v>3888.88888888889</v>
      </c>
      <c r="F6" s="36">
        <f>H5*$B$3</f>
        <v>609.583333333333</v>
      </c>
      <c r="G6" s="36">
        <f t="shared" si="1"/>
        <v>4498.47222222222</v>
      </c>
      <c r="H6" s="36">
        <f t="shared" ref="H5:H38" si="2">H5-E6</f>
        <v>124444.444444444</v>
      </c>
    </row>
    <row r="7" ht="14.5" customHeight="1" spans="3:8">
      <c r="C7" s="35">
        <v>45098</v>
      </c>
      <c r="D7" s="32">
        <v>5</v>
      </c>
      <c r="E7" s="36">
        <f t="shared" si="0"/>
        <v>3888.88888888889</v>
      </c>
      <c r="F7" s="36">
        <f>H6*$B$3</f>
        <v>591.111111111111</v>
      </c>
      <c r="G7" s="36">
        <f t="shared" si="1"/>
        <v>4480</v>
      </c>
      <c r="H7" s="36">
        <f t="shared" si="2"/>
        <v>120555.555555556</v>
      </c>
    </row>
    <row r="8" ht="14.5" customHeight="1" spans="3:8">
      <c r="C8" s="35">
        <v>45128</v>
      </c>
      <c r="D8" s="32">
        <v>6</v>
      </c>
      <c r="E8" s="36">
        <f t="shared" si="0"/>
        <v>3888.88888888889</v>
      </c>
      <c r="F8" s="36">
        <f>H7*$B$3</f>
        <v>572.638888888889</v>
      </c>
      <c r="G8" s="36">
        <f t="shared" si="1"/>
        <v>4461.52777777778</v>
      </c>
      <c r="H8" s="36">
        <f t="shared" si="2"/>
        <v>116666.666666667</v>
      </c>
    </row>
    <row r="9" ht="14.5" customHeight="1" spans="3:8">
      <c r="C9" s="35">
        <v>45159</v>
      </c>
      <c r="D9" s="32">
        <v>7</v>
      </c>
      <c r="E9" s="36">
        <f t="shared" si="0"/>
        <v>3888.88888888889</v>
      </c>
      <c r="F9" s="36">
        <f>H8*$B$3</f>
        <v>554.166666666667</v>
      </c>
      <c r="G9" s="36">
        <f t="shared" si="1"/>
        <v>4443.05555555556</v>
      </c>
      <c r="H9" s="36">
        <f t="shared" si="2"/>
        <v>112777.777777778</v>
      </c>
    </row>
    <row r="10" ht="14.5" customHeight="1" spans="3:8">
      <c r="C10" s="35">
        <v>45190</v>
      </c>
      <c r="D10" s="32">
        <v>8</v>
      </c>
      <c r="E10" s="36">
        <f t="shared" si="0"/>
        <v>3888.88888888889</v>
      </c>
      <c r="F10" s="36">
        <f>H9*$B$3</f>
        <v>535.694444444445</v>
      </c>
      <c r="G10" s="36">
        <f t="shared" si="1"/>
        <v>4424.58333333333</v>
      </c>
      <c r="H10" s="36">
        <f t="shared" si="2"/>
        <v>108888.888888889</v>
      </c>
    </row>
    <row r="11" ht="14.5" customHeight="1" spans="3:8">
      <c r="C11" s="35">
        <v>45220</v>
      </c>
      <c r="D11" s="32">
        <v>9</v>
      </c>
      <c r="E11" s="36">
        <f t="shared" si="0"/>
        <v>3888.88888888889</v>
      </c>
      <c r="F11" s="36">
        <f t="shared" ref="F11:F38" si="3">H10*$B$3</f>
        <v>517.222222222222</v>
      </c>
      <c r="G11" s="36">
        <f t="shared" si="1"/>
        <v>4406.11111111111</v>
      </c>
      <c r="H11" s="36">
        <f t="shared" si="2"/>
        <v>105000</v>
      </c>
    </row>
    <row r="12" ht="14.5" customHeight="1" spans="3:8">
      <c r="C12" s="35">
        <v>45251</v>
      </c>
      <c r="D12" s="32">
        <v>10</v>
      </c>
      <c r="E12" s="36">
        <f t="shared" si="0"/>
        <v>3888.88888888889</v>
      </c>
      <c r="F12" s="36">
        <f t="shared" si="3"/>
        <v>498.75</v>
      </c>
      <c r="G12" s="36">
        <f t="shared" si="1"/>
        <v>4387.63888888889</v>
      </c>
      <c r="H12" s="36">
        <f t="shared" si="2"/>
        <v>101111.111111111</v>
      </c>
    </row>
    <row r="13" ht="14.5" customHeight="1" spans="3:8">
      <c r="C13" s="35">
        <v>45281</v>
      </c>
      <c r="D13" s="32">
        <v>11</v>
      </c>
      <c r="E13" s="36">
        <f t="shared" si="0"/>
        <v>3888.88888888889</v>
      </c>
      <c r="F13" s="36">
        <f t="shared" si="3"/>
        <v>480.277777777778</v>
      </c>
      <c r="G13" s="36">
        <f t="shared" si="1"/>
        <v>4369.16666666667</v>
      </c>
      <c r="H13" s="36">
        <f t="shared" si="2"/>
        <v>97222.2222222222</v>
      </c>
    </row>
    <row r="14" ht="14.5" customHeight="1" spans="3:8">
      <c r="C14" s="35">
        <v>45312</v>
      </c>
      <c r="D14" s="32">
        <v>12</v>
      </c>
      <c r="E14" s="36">
        <f t="shared" ref="E14:E23" si="4">140000/36</f>
        <v>3888.88888888889</v>
      </c>
      <c r="F14" s="36">
        <f t="shared" si="3"/>
        <v>461.805555555556</v>
      </c>
      <c r="G14" s="36">
        <f t="shared" si="1"/>
        <v>4350.69444444445</v>
      </c>
      <c r="H14" s="36">
        <f t="shared" si="2"/>
        <v>93333.3333333333</v>
      </c>
    </row>
    <row r="15" ht="14.5" customHeight="1" spans="3:8">
      <c r="C15" s="35">
        <v>45343</v>
      </c>
      <c r="D15" s="32">
        <v>13</v>
      </c>
      <c r="E15" s="36">
        <f t="shared" si="4"/>
        <v>3888.88888888889</v>
      </c>
      <c r="F15" s="36">
        <f t="shared" si="3"/>
        <v>443.333333333333</v>
      </c>
      <c r="G15" s="36">
        <f t="shared" si="1"/>
        <v>4332.22222222222</v>
      </c>
      <c r="H15" s="36">
        <f t="shared" si="2"/>
        <v>89444.4444444445</v>
      </c>
    </row>
    <row r="16" ht="14.5" customHeight="1" spans="3:8">
      <c r="C16" s="35">
        <v>45372</v>
      </c>
      <c r="D16" s="32">
        <v>14</v>
      </c>
      <c r="E16" s="36">
        <f t="shared" si="4"/>
        <v>3888.88888888889</v>
      </c>
      <c r="F16" s="36">
        <f t="shared" si="3"/>
        <v>424.861111111111</v>
      </c>
      <c r="G16" s="36">
        <f t="shared" si="1"/>
        <v>4313.75</v>
      </c>
      <c r="H16" s="36">
        <f t="shared" si="2"/>
        <v>85555.5555555556</v>
      </c>
    </row>
    <row r="17" ht="14.5" customHeight="1" spans="3:8">
      <c r="C17" s="35">
        <v>45403</v>
      </c>
      <c r="D17" s="32">
        <v>15</v>
      </c>
      <c r="E17" s="36">
        <f t="shared" si="4"/>
        <v>3888.88888888889</v>
      </c>
      <c r="F17" s="36">
        <f t="shared" si="3"/>
        <v>406.388888888889</v>
      </c>
      <c r="G17" s="36">
        <f t="shared" si="1"/>
        <v>4295.27777777778</v>
      </c>
      <c r="H17" s="36">
        <f t="shared" si="2"/>
        <v>81666.6666666667</v>
      </c>
    </row>
    <row r="18" ht="14.5" customHeight="1" spans="3:8">
      <c r="C18" s="35">
        <v>45433</v>
      </c>
      <c r="D18" s="32">
        <v>16</v>
      </c>
      <c r="E18" s="36">
        <f t="shared" si="4"/>
        <v>3888.88888888889</v>
      </c>
      <c r="F18" s="36">
        <f t="shared" si="3"/>
        <v>387.916666666667</v>
      </c>
      <c r="G18" s="36">
        <f t="shared" si="1"/>
        <v>4276.80555555556</v>
      </c>
      <c r="H18" s="36">
        <f t="shared" si="2"/>
        <v>77777.7777777778</v>
      </c>
    </row>
    <row r="19" ht="14.5" customHeight="1" spans="3:8">
      <c r="C19" s="35">
        <v>45464</v>
      </c>
      <c r="D19" s="32">
        <v>17</v>
      </c>
      <c r="E19" s="36">
        <f t="shared" si="4"/>
        <v>3888.88888888889</v>
      </c>
      <c r="F19" s="36">
        <f t="shared" si="3"/>
        <v>369.444444444444</v>
      </c>
      <c r="G19" s="36">
        <f t="shared" si="1"/>
        <v>4258.33333333333</v>
      </c>
      <c r="H19" s="36">
        <f t="shared" si="2"/>
        <v>73888.8888888889</v>
      </c>
    </row>
    <row r="20" ht="14.5" customHeight="1" spans="3:8">
      <c r="C20" s="35">
        <v>45494</v>
      </c>
      <c r="D20" s="32">
        <v>18</v>
      </c>
      <c r="E20" s="36">
        <f t="shared" si="4"/>
        <v>3888.88888888889</v>
      </c>
      <c r="F20" s="36">
        <f t="shared" si="3"/>
        <v>350.972222222222</v>
      </c>
      <c r="G20" s="36">
        <f t="shared" si="1"/>
        <v>4239.86111111111</v>
      </c>
      <c r="H20" s="36">
        <f t="shared" si="2"/>
        <v>70000</v>
      </c>
    </row>
    <row r="21" ht="14.5" customHeight="1" spans="3:8">
      <c r="C21" s="35">
        <v>45525</v>
      </c>
      <c r="D21" s="32">
        <v>19</v>
      </c>
      <c r="E21" s="36">
        <f t="shared" si="4"/>
        <v>3888.88888888889</v>
      </c>
      <c r="F21" s="36">
        <f t="shared" si="3"/>
        <v>332.5</v>
      </c>
      <c r="G21" s="36">
        <f t="shared" si="1"/>
        <v>4221.38888888889</v>
      </c>
      <c r="H21" s="36">
        <f t="shared" si="2"/>
        <v>66111.1111111111</v>
      </c>
    </row>
    <row r="22" ht="14.5" customHeight="1" spans="3:8">
      <c r="C22" s="35">
        <v>45556</v>
      </c>
      <c r="D22" s="32">
        <v>20</v>
      </c>
      <c r="E22" s="36">
        <f t="shared" si="4"/>
        <v>3888.88888888889</v>
      </c>
      <c r="F22" s="36">
        <f t="shared" si="3"/>
        <v>314.027777777778</v>
      </c>
      <c r="G22" s="36">
        <f t="shared" si="1"/>
        <v>4202.91666666667</v>
      </c>
      <c r="H22" s="36">
        <f t="shared" si="2"/>
        <v>62222.2222222222</v>
      </c>
    </row>
    <row r="23" ht="14.5" customHeight="1" spans="3:8">
      <c r="C23" s="35">
        <v>45586</v>
      </c>
      <c r="D23" s="32">
        <v>21</v>
      </c>
      <c r="E23" s="36">
        <f t="shared" si="4"/>
        <v>3888.88888888889</v>
      </c>
      <c r="F23" s="36">
        <f t="shared" si="3"/>
        <v>295.555555555556</v>
      </c>
      <c r="G23" s="36">
        <f t="shared" si="1"/>
        <v>4184.44444444445</v>
      </c>
      <c r="H23" s="36">
        <f t="shared" si="2"/>
        <v>58333.3333333333</v>
      </c>
    </row>
    <row r="24" ht="14.5" customHeight="1" spans="3:8">
      <c r="C24" s="35">
        <v>45617</v>
      </c>
      <c r="D24" s="32">
        <v>22</v>
      </c>
      <c r="E24" s="36">
        <f t="shared" ref="E24:E38" si="5">140000/36</f>
        <v>3888.88888888889</v>
      </c>
      <c r="F24" s="36">
        <f t="shared" si="3"/>
        <v>277.083333333333</v>
      </c>
      <c r="G24" s="36">
        <f t="shared" si="1"/>
        <v>4165.97222222222</v>
      </c>
      <c r="H24" s="36">
        <f t="shared" si="2"/>
        <v>54444.4444444444</v>
      </c>
    </row>
    <row r="25" ht="14.5" customHeight="1" spans="3:8">
      <c r="C25" s="35">
        <v>45647</v>
      </c>
      <c r="D25" s="32">
        <v>23</v>
      </c>
      <c r="E25" s="36">
        <f t="shared" si="5"/>
        <v>3888.88888888889</v>
      </c>
      <c r="F25" s="36">
        <f t="shared" si="3"/>
        <v>258.611111111111</v>
      </c>
      <c r="G25" s="36">
        <f t="shared" si="1"/>
        <v>4147.5</v>
      </c>
      <c r="H25" s="36">
        <f t="shared" si="2"/>
        <v>50555.5555555555</v>
      </c>
    </row>
    <row r="26" ht="14.5" customHeight="1" spans="3:8">
      <c r="C26" s="35">
        <v>45678</v>
      </c>
      <c r="D26" s="32">
        <v>24</v>
      </c>
      <c r="E26" s="36">
        <f t="shared" si="5"/>
        <v>3888.88888888889</v>
      </c>
      <c r="F26" s="36">
        <f t="shared" si="3"/>
        <v>240.138888888889</v>
      </c>
      <c r="G26" s="36">
        <f t="shared" si="1"/>
        <v>4129.02777777778</v>
      </c>
      <c r="H26" s="36">
        <f t="shared" si="2"/>
        <v>46666.6666666667</v>
      </c>
    </row>
    <row r="27" ht="14.5" customHeight="1" spans="3:8">
      <c r="C27" s="35">
        <v>45709</v>
      </c>
      <c r="D27" s="32">
        <v>25</v>
      </c>
      <c r="E27" s="36">
        <f t="shared" si="5"/>
        <v>3888.88888888889</v>
      </c>
      <c r="F27" s="36">
        <f t="shared" si="3"/>
        <v>221.666666666667</v>
      </c>
      <c r="G27" s="36">
        <f t="shared" si="1"/>
        <v>4110.55555555556</v>
      </c>
      <c r="H27" s="36">
        <f t="shared" si="2"/>
        <v>42777.7777777778</v>
      </c>
    </row>
    <row r="28" ht="14.5" customHeight="1" spans="3:8">
      <c r="C28" s="35">
        <v>45737</v>
      </c>
      <c r="D28" s="32">
        <v>26</v>
      </c>
      <c r="E28" s="36">
        <f t="shared" si="5"/>
        <v>3888.88888888889</v>
      </c>
      <c r="F28" s="36">
        <f t="shared" si="3"/>
        <v>203.194444444444</v>
      </c>
      <c r="G28" s="36">
        <f t="shared" si="1"/>
        <v>4092.08333333333</v>
      </c>
      <c r="H28" s="36">
        <f t="shared" si="2"/>
        <v>38888.8888888889</v>
      </c>
    </row>
    <row r="29" ht="14.5" customHeight="1" spans="3:8">
      <c r="C29" s="35">
        <v>45768</v>
      </c>
      <c r="D29" s="32">
        <v>27</v>
      </c>
      <c r="E29" s="36">
        <f t="shared" si="5"/>
        <v>3888.88888888889</v>
      </c>
      <c r="F29" s="36">
        <f t="shared" si="3"/>
        <v>184.722222222222</v>
      </c>
      <c r="G29" s="36">
        <f t="shared" si="1"/>
        <v>4073.61111111111</v>
      </c>
      <c r="H29" s="36">
        <f t="shared" si="2"/>
        <v>35000</v>
      </c>
    </row>
    <row r="30" ht="14.5" customHeight="1" spans="3:8">
      <c r="C30" s="35">
        <v>45798</v>
      </c>
      <c r="D30" s="32">
        <v>28</v>
      </c>
      <c r="E30" s="36">
        <f t="shared" si="5"/>
        <v>3888.88888888889</v>
      </c>
      <c r="F30" s="36">
        <f t="shared" si="3"/>
        <v>166.25</v>
      </c>
      <c r="G30" s="36">
        <f t="shared" si="1"/>
        <v>4055.13888888889</v>
      </c>
      <c r="H30" s="36">
        <f t="shared" si="2"/>
        <v>31111.1111111111</v>
      </c>
    </row>
    <row r="31" ht="14.5" customHeight="1" spans="3:8">
      <c r="C31" s="35">
        <v>45829</v>
      </c>
      <c r="D31" s="32">
        <v>29</v>
      </c>
      <c r="E31" s="36">
        <f t="shared" si="5"/>
        <v>3888.88888888889</v>
      </c>
      <c r="F31" s="36">
        <f t="shared" si="3"/>
        <v>147.777777777778</v>
      </c>
      <c r="G31" s="36">
        <f t="shared" si="1"/>
        <v>4036.66666666667</v>
      </c>
      <c r="H31" s="36">
        <f t="shared" si="2"/>
        <v>27222.2222222222</v>
      </c>
    </row>
    <row r="32" ht="14.5" customHeight="1" spans="3:8">
      <c r="C32" s="35">
        <v>45859</v>
      </c>
      <c r="D32" s="32">
        <v>30</v>
      </c>
      <c r="E32" s="36">
        <f t="shared" si="5"/>
        <v>3888.88888888889</v>
      </c>
      <c r="F32" s="36">
        <f t="shared" si="3"/>
        <v>129.305555555555</v>
      </c>
      <c r="G32" s="36">
        <f t="shared" si="1"/>
        <v>4018.19444444445</v>
      </c>
      <c r="H32" s="36">
        <f t="shared" si="2"/>
        <v>23333.3333333333</v>
      </c>
    </row>
    <row r="33" ht="14.5" customHeight="1" spans="3:8">
      <c r="C33" s="35">
        <v>45890</v>
      </c>
      <c r="D33" s="32">
        <v>31</v>
      </c>
      <c r="E33" s="36">
        <f t="shared" si="5"/>
        <v>3888.88888888889</v>
      </c>
      <c r="F33" s="36">
        <f t="shared" si="3"/>
        <v>110.833333333333</v>
      </c>
      <c r="G33" s="36">
        <f t="shared" si="1"/>
        <v>3999.72222222222</v>
      </c>
      <c r="H33" s="36">
        <f t="shared" si="2"/>
        <v>19444.4444444444</v>
      </c>
    </row>
    <row r="34" ht="14.5" customHeight="1" spans="3:8">
      <c r="C34" s="35">
        <v>45921</v>
      </c>
      <c r="D34" s="32">
        <v>32</v>
      </c>
      <c r="E34" s="36">
        <f t="shared" si="5"/>
        <v>3888.88888888889</v>
      </c>
      <c r="F34" s="36">
        <f t="shared" si="3"/>
        <v>92.361111111111</v>
      </c>
      <c r="G34" s="36">
        <f t="shared" si="1"/>
        <v>3981.25</v>
      </c>
      <c r="H34" s="36">
        <f t="shared" si="2"/>
        <v>15555.5555555555</v>
      </c>
    </row>
    <row r="35" ht="14.5" customHeight="1" spans="3:8">
      <c r="C35" s="35">
        <v>45951</v>
      </c>
      <c r="D35" s="32">
        <v>33</v>
      </c>
      <c r="E35" s="36">
        <f t="shared" si="5"/>
        <v>3888.88888888889</v>
      </c>
      <c r="F35" s="36">
        <f t="shared" si="3"/>
        <v>73.8888888888888</v>
      </c>
      <c r="G35" s="36">
        <f t="shared" si="1"/>
        <v>3962.77777777778</v>
      </c>
      <c r="H35" s="36">
        <f t="shared" si="2"/>
        <v>11666.6666666666</v>
      </c>
    </row>
    <row r="36" ht="14.5" customHeight="1" spans="3:8">
      <c r="C36" s="35">
        <v>45982</v>
      </c>
      <c r="D36" s="32">
        <v>34</v>
      </c>
      <c r="E36" s="36">
        <f t="shared" si="5"/>
        <v>3888.88888888889</v>
      </c>
      <c r="F36" s="36">
        <f t="shared" si="3"/>
        <v>55.4166666666666</v>
      </c>
      <c r="G36" s="36">
        <f t="shared" si="1"/>
        <v>3944.30555555556</v>
      </c>
      <c r="H36" s="36">
        <f t="shared" si="2"/>
        <v>7777.77777777775</v>
      </c>
    </row>
    <row r="37" ht="14.5" customHeight="1" spans="3:8">
      <c r="C37" s="35">
        <v>46012</v>
      </c>
      <c r="D37" s="32">
        <v>35</v>
      </c>
      <c r="E37" s="36">
        <f t="shared" si="5"/>
        <v>3888.88888888889</v>
      </c>
      <c r="F37" s="36">
        <f t="shared" si="3"/>
        <v>36.9444444444443</v>
      </c>
      <c r="G37" s="36">
        <f t="shared" si="1"/>
        <v>3925.83333333333</v>
      </c>
      <c r="H37" s="36">
        <f t="shared" si="2"/>
        <v>3888.88888888886</v>
      </c>
    </row>
    <row r="38" ht="14.5" customHeight="1" spans="3:8">
      <c r="C38" s="35">
        <v>46043</v>
      </c>
      <c r="D38" s="32">
        <v>36</v>
      </c>
      <c r="E38" s="36">
        <f t="shared" si="5"/>
        <v>3888.88888888889</v>
      </c>
      <c r="F38" s="36">
        <f t="shared" si="3"/>
        <v>18.4722222222221</v>
      </c>
      <c r="G38" s="36">
        <f t="shared" si="1"/>
        <v>3907.36111111111</v>
      </c>
      <c r="H38" s="36">
        <f t="shared" si="2"/>
        <v>-2.81943357549608e-11</v>
      </c>
    </row>
    <row r="39" ht="14.5" customHeight="1" spans="3:7">
      <c r="C39" s="40"/>
      <c r="E39" s="2">
        <f>SUM(E3:E38)</f>
        <v>140000</v>
      </c>
      <c r="F39" s="2">
        <f>SUM(F3:F38)</f>
        <v>12302.5</v>
      </c>
      <c r="G39" s="2">
        <f>SUM(G3:G38)</f>
        <v>152302.5</v>
      </c>
    </row>
  </sheetData>
  <mergeCells count="1">
    <mergeCell ref="C1:H1"/>
  </mergeCells>
  <pageMargins left="0.472222222222222" right="0.275" top="0.511805555555556" bottom="0.236111111111111" header="0.314583333333333" footer="0.236111111111111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39"/>
  <sheetViews>
    <sheetView zoomScale="85" zoomScaleNormal="85" workbookViewId="0">
      <selection activeCell="H38" sqref="H38"/>
    </sheetView>
  </sheetViews>
  <sheetFormatPr defaultColWidth="9" defaultRowHeight="13.5" outlineLevelCol="7"/>
  <cols>
    <col min="1" max="1" width="9" customWidth="1"/>
    <col min="2" max="2" width="15.75" customWidth="1"/>
    <col min="3" max="3" width="20.375" style="1" customWidth="1"/>
    <col min="4" max="4" width="9" style="1"/>
    <col min="5" max="8" width="16.75" style="2" customWidth="1"/>
  </cols>
  <sheetData>
    <row r="1" ht="18.75" spans="3:8">
      <c r="C1" s="29" t="s">
        <v>10</v>
      </c>
      <c r="D1" s="29"/>
      <c r="E1" s="29"/>
      <c r="F1" s="29"/>
      <c r="G1" s="29"/>
      <c r="H1" s="29"/>
    </row>
    <row r="2" spans="1:8">
      <c r="A2" s="30" t="s">
        <v>1</v>
      </c>
      <c r="B2" s="31">
        <v>140000</v>
      </c>
      <c r="C2" s="32" t="s">
        <v>2</v>
      </c>
      <c r="D2" s="32" t="s">
        <v>11</v>
      </c>
      <c r="E2" s="33" t="s">
        <v>12</v>
      </c>
      <c r="F2" s="33" t="s">
        <v>13</v>
      </c>
      <c r="G2" s="33" t="s">
        <v>14</v>
      </c>
      <c r="H2" s="33" t="s">
        <v>7</v>
      </c>
    </row>
    <row r="3" ht="14.5" customHeight="1" spans="1:8">
      <c r="A3" s="30" t="s">
        <v>8</v>
      </c>
      <c r="B3" s="34">
        <f>5.7%/12</f>
        <v>0.00475</v>
      </c>
      <c r="C3" s="35">
        <v>44978</v>
      </c>
      <c r="D3" s="32">
        <v>1</v>
      </c>
      <c r="E3" s="36">
        <f>-PPMT($B$3,D3,$B$4,$B$2)</f>
        <v>3575.06693796331</v>
      </c>
      <c r="F3" s="36">
        <f>-IPMT($B$3,D3,$B$4,$B$2)</f>
        <v>665</v>
      </c>
      <c r="G3" s="36">
        <f>E3+F3</f>
        <v>4240.06693796331</v>
      </c>
      <c r="H3" s="36">
        <f>B2-E3</f>
        <v>136424.933062037</v>
      </c>
    </row>
    <row r="4" ht="14.5" customHeight="1" spans="1:8">
      <c r="A4" s="30" t="s">
        <v>9</v>
      </c>
      <c r="B4" s="34">
        <v>36</v>
      </c>
      <c r="C4" s="35">
        <v>45006</v>
      </c>
      <c r="D4" s="32">
        <v>2</v>
      </c>
      <c r="E4" s="36">
        <f t="shared" ref="E4:E38" si="0">-PPMT($B$3,D4,$B$4,$B$2)</f>
        <v>3592.04850591863</v>
      </c>
      <c r="F4" s="36">
        <f t="shared" ref="F4:F38" si="1">-IPMT($B$3,D4,$B$4,$B$2)</f>
        <v>648.018432044675</v>
      </c>
      <c r="G4" s="36">
        <f t="shared" ref="G4:G38" si="2">E4+F4</f>
        <v>4240.06693796331</v>
      </c>
      <c r="H4" s="36">
        <f>H3-E4</f>
        <v>132832.884556118</v>
      </c>
    </row>
    <row r="5" ht="14.5" customHeight="1" spans="3:8">
      <c r="C5" s="35">
        <v>45037</v>
      </c>
      <c r="D5" s="32">
        <v>3</v>
      </c>
      <c r="E5" s="36">
        <f t="shared" si="0"/>
        <v>3609.11073632175</v>
      </c>
      <c r="F5" s="36">
        <f t="shared" si="1"/>
        <v>630.956201641562</v>
      </c>
      <c r="G5" s="36">
        <f t="shared" si="2"/>
        <v>4240.06693796331</v>
      </c>
      <c r="H5" s="36">
        <f t="shared" ref="H5:H38" si="3">H4-E5</f>
        <v>129223.773819796</v>
      </c>
    </row>
    <row r="6" ht="14.5" customHeight="1" spans="3:8">
      <c r="C6" s="35">
        <v>45067</v>
      </c>
      <c r="D6" s="32">
        <v>4</v>
      </c>
      <c r="E6" s="36">
        <f t="shared" si="0"/>
        <v>3626.25401231927</v>
      </c>
      <c r="F6" s="36">
        <f t="shared" si="1"/>
        <v>613.812925644035</v>
      </c>
      <c r="G6" s="36">
        <f t="shared" si="2"/>
        <v>4240.06693796331</v>
      </c>
      <c r="H6" s="36">
        <f t="shared" si="3"/>
        <v>125597.519807477</v>
      </c>
    </row>
    <row r="7" ht="14.5" customHeight="1" spans="3:8">
      <c r="C7" s="35">
        <v>45098</v>
      </c>
      <c r="D7" s="32">
        <v>5</v>
      </c>
      <c r="E7" s="36">
        <f t="shared" si="0"/>
        <v>3643.47871887779</v>
      </c>
      <c r="F7" s="36">
        <f t="shared" si="1"/>
        <v>596.588219085518</v>
      </c>
      <c r="G7" s="36">
        <f t="shared" si="2"/>
        <v>4240.06693796331</v>
      </c>
      <c r="H7" s="36">
        <f t="shared" si="3"/>
        <v>121954.041088599</v>
      </c>
    </row>
    <row r="8" ht="14.5" customHeight="1" spans="3:8">
      <c r="C8" s="35">
        <v>45128</v>
      </c>
      <c r="D8" s="32">
        <v>6</v>
      </c>
      <c r="E8" s="36">
        <f t="shared" si="0"/>
        <v>3660.78524279246</v>
      </c>
      <c r="F8" s="36">
        <f t="shared" si="1"/>
        <v>579.281695170848</v>
      </c>
      <c r="G8" s="36">
        <f t="shared" si="2"/>
        <v>4240.06693796331</v>
      </c>
      <c r="H8" s="36">
        <f t="shared" si="3"/>
        <v>118293.255845807</v>
      </c>
    </row>
    <row r="9" ht="14.5" customHeight="1" spans="3:8">
      <c r="C9" s="35">
        <v>45159</v>
      </c>
      <c r="D9" s="32">
        <v>7</v>
      </c>
      <c r="E9" s="36">
        <f t="shared" si="0"/>
        <v>3678.17397269573</v>
      </c>
      <c r="F9" s="36">
        <f t="shared" si="1"/>
        <v>561.892965267581</v>
      </c>
      <c r="G9" s="36">
        <f t="shared" si="2"/>
        <v>4240.06693796331</v>
      </c>
      <c r="H9" s="36">
        <f t="shared" si="3"/>
        <v>114615.081873111</v>
      </c>
    </row>
    <row r="10" ht="14.5" customHeight="1" spans="3:8">
      <c r="C10" s="35">
        <v>45190</v>
      </c>
      <c r="D10" s="32">
        <v>8</v>
      </c>
      <c r="E10" s="36">
        <f t="shared" si="0"/>
        <v>3695.64529906603</v>
      </c>
      <c r="F10" s="36">
        <f t="shared" si="1"/>
        <v>544.421638897277</v>
      </c>
      <c r="G10" s="36">
        <f t="shared" si="2"/>
        <v>4240.06693796331</v>
      </c>
      <c r="H10" s="36">
        <f t="shared" si="3"/>
        <v>110919.436574045</v>
      </c>
    </row>
    <row r="11" ht="14.5" customHeight="1" spans="3:8">
      <c r="C11" s="35">
        <v>45220</v>
      </c>
      <c r="D11" s="32">
        <v>9</v>
      </c>
      <c r="E11" s="36">
        <f t="shared" si="0"/>
        <v>3713.1996142366</v>
      </c>
      <c r="F11" s="36">
        <f t="shared" si="1"/>
        <v>526.867323726713</v>
      </c>
      <c r="G11" s="36">
        <f t="shared" si="2"/>
        <v>4240.06693796331</v>
      </c>
      <c r="H11" s="36">
        <f t="shared" si="3"/>
        <v>107206.236959808</v>
      </c>
    </row>
    <row r="12" ht="14.5" customHeight="1" spans="3:8">
      <c r="C12" s="35">
        <v>45251</v>
      </c>
      <c r="D12" s="32">
        <v>10</v>
      </c>
      <c r="E12" s="36">
        <f t="shared" si="0"/>
        <v>3730.83731240422</v>
      </c>
      <c r="F12" s="36">
        <f t="shared" si="1"/>
        <v>509.229625559091</v>
      </c>
      <c r="G12" s="36">
        <f t="shared" si="2"/>
        <v>4240.06693796331</v>
      </c>
      <c r="H12" s="36">
        <f t="shared" si="3"/>
        <v>103475.399647404</v>
      </c>
    </row>
    <row r="13" ht="14.5" customHeight="1" spans="3:8">
      <c r="C13" s="35">
        <v>45281</v>
      </c>
      <c r="D13" s="32">
        <v>11</v>
      </c>
      <c r="E13" s="36">
        <f t="shared" si="0"/>
        <v>3748.55878963814</v>
      </c>
      <c r="F13" s="36">
        <f t="shared" si="1"/>
        <v>491.508148325171</v>
      </c>
      <c r="G13" s="36">
        <f t="shared" si="2"/>
        <v>4240.06693796331</v>
      </c>
      <c r="H13" s="36">
        <f t="shared" si="3"/>
        <v>99726.8408577661</v>
      </c>
    </row>
    <row r="14" ht="14.5" customHeight="1" spans="3:8">
      <c r="C14" s="35">
        <v>45312</v>
      </c>
      <c r="D14" s="32">
        <v>12</v>
      </c>
      <c r="E14" s="36">
        <f t="shared" si="0"/>
        <v>3766.36444388892</v>
      </c>
      <c r="F14" s="36">
        <f t="shared" si="1"/>
        <v>473.702494074386</v>
      </c>
      <c r="G14" s="36">
        <f t="shared" si="2"/>
        <v>4240.06693796331</v>
      </c>
      <c r="H14" s="36">
        <f t="shared" si="3"/>
        <v>95960.4764138772</v>
      </c>
    </row>
    <row r="15" ht="14.5" customHeight="1" spans="3:8">
      <c r="C15" s="35">
        <v>45343</v>
      </c>
      <c r="D15" s="32">
        <v>13</v>
      </c>
      <c r="E15" s="36">
        <f t="shared" si="0"/>
        <v>3784.25467499739</v>
      </c>
      <c r="F15" s="36">
        <f t="shared" si="1"/>
        <v>455.812262965916</v>
      </c>
      <c r="G15" s="36">
        <f t="shared" si="2"/>
        <v>4240.06693796331</v>
      </c>
      <c r="H15" s="36">
        <f t="shared" si="3"/>
        <v>92176.2217388798</v>
      </c>
    </row>
    <row r="16" ht="14.5" customHeight="1" spans="3:8">
      <c r="C16" s="35">
        <v>45372</v>
      </c>
      <c r="D16" s="32">
        <v>14</v>
      </c>
      <c r="E16" s="36">
        <f t="shared" si="0"/>
        <v>3802.22988470363</v>
      </c>
      <c r="F16" s="36">
        <f t="shared" si="1"/>
        <v>437.837053259675</v>
      </c>
      <c r="G16" s="36">
        <f t="shared" si="2"/>
        <v>4240.06693796331</v>
      </c>
      <c r="H16" s="36">
        <f t="shared" si="3"/>
        <v>88373.9918541761</v>
      </c>
    </row>
    <row r="17" ht="14.5" customHeight="1" spans="3:8">
      <c r="C17" s="35">
        <v>45403</v>
      </c>
      <c r="D17" s="32">
        <v>15</v>
      </c>
      <c r="E17" s="36">
        <f t="shared" si="0"/>
        <v>3820.29047665597</v>
      </c>
      <c r="F17" s="36">
        <f t="shared" si="1"/>
        <v>419.776461307336</v>
      </c>
      <c r="G17" s="36">
        <f t="shared" si="2"/>
        <v>4240.06693796331</v>
      </c>
      <c r="H17" s="36">
        <f t="shared" si="3"/>
        <v>84553.7013775202</v>
      </c>
    </row>
    <row r="18" ht="14.5" customHeight="1" spans="3:8">
      <c r="C18" s="35">
        <v>45433</v>
      </c>
      <c r="D18" s="32">
        <v>16</v>
      </c>
      <c r="E18" s="36">
        <f t="shared" si="0"/>
        <v>3838.43685642009</v>
      </c>
      <c r="F18" s="36">
        <f t="shared" si="1"/>
        <v>401.63008154322</v>
      </c>
      <c r="G18" s="36">
        <f t="shared" si="2"/>
        <v>4240.06693796331</v>
      </c>
      <c r="H18" s="36">
        <f t="shared" si="3"/>
        <v>80715.2645211001</v>
      </c>
    </row>
    <row r="19" ht="14.5" customHeight="1" spans="3:8">
      <c r="C19" s="35">
        <v>45464</v>
      </c>
      <c r="D19" s="32">
        <v>17</v>
      </c>
      <c r="E19" s="36">
        <f t="shared" si="0"/>
        <v>3856.66943148808</v>
      </c>
      <c r="F19" s="36">
        <f t="shared" si="1"/>
        <v>383.397506475225</v>
      </c>
      <c r="G19" s="36">
        <f t="shared" si="2"/>
        <v>4240.06693796331</v>
      </c>
      <c r="H19" s="36">
        <f t="shared" si="3"/>
        <v>76858.595089612</v>
      </c>
    </row>
    <row r="20" ht="14.5" customHeight="1" spans="3:8">
      <c r="C20" s="35">
        <v>45494</v>
      </c>
      <c r="D20" s="32">
        <v>18</v>
      </c>
      <c r="E20" s="36">
        <f t="shared" si="0"/>
        <v>3874.98861128765</v>
      </c>
      <c r="F20" s="36">
        <f t="shared" si="1"/>
        <v>365.078326675657</v>
      </c>
      <c r="G20" s="36">
        <f t="shared" si="2"/>
        <v>4240.06693796331</v>
      </c>
      <c r="H20" s="36">
        <f t="shared" si="3"/>
        <v>72983.6064783243</v>
      </c>
    </row>
    <row r="21" ht="14.5" customHeight="1" spans="3:8">
      <c r="C21" s="35">
        <v>45525</v>
      </c>
      <c r="D21" s="32">
        <v>19</v>
      </c>
      <c r="E21" s="36">
        <f t="shared" si="0"/>
        <v>3893.39480719127</v>
      </c>
      <c r="F21" s="36">
        <f t="shared" si="1"/>
        <v>346.672130772037</v>
      </c>
      <c r="G21" s="36">
        <f t="shared" si="2"/>
        <v>4240.06693796331</v>
      </c>
      <c r="H21" s="36">
        <f t="shared" si="3"/>
        <v>69090.2116711331</v>
      </c>
    </row>
    <row r="22" ht="14.5" customHeight="1" spans="3:8">
      <c r="C22" s="35">
        <v>45556</v>
      </c>
      <c r="D22" s="32">
        <v>20</v>
      </c>
      <c r="E22" s="36">
        <f t="shared" si="0"/>
        <v>3911.88843252542</v>
      </c>
      <c r="F22" s="36">
        <f t="shared" si="1"/>
        <v>328.178505437883</v>
      </c>
      <c r="G22" s="36">
        <f t="shared" si="2"/>
        <v>4240.06693796331</v>
      </c>
      <c r="H22" s="36">
        <f t="shared" si="3"/>
        <v>65178.3232386076</v>
      </c>
    </row>
    <row r="23" ht="14.5" customHeight="1" spans="3:8">
      <c r="C23" s="35">
        <v>45586</v>
      </c>
      <c r="D23" s="32">
        <v>21</v>
      </c>
      <c r="E23" s="36">
        <f t="shared" si="0"/>
        <v>3930.46990257993</v>
      </c>
      <c r="F23" s="36">
        <f t="shared" si="1"/>
        <v>309.597035383382</v>
      </c>
      <c r="G23" s="36">
        <f t="shared" si="2"/>
        <v>4240.06693796331</v>
      </c>
      <c r="H23" s="36">
        <f t="shared" si="3"/>
        <v>61247.8533360277</v>
      </c>
    </row>
    <row r="24" ht="14.5" customHeight="1" spans="3:8">
      <c r="C24" s="35">
        <v>45617</v>
      </c>
      <c r="D24" s="32">
        <v>22</v>
      </c>
      <c r="E24" s="36">
        <f t="shared" si="0"/>
        <v>3949.13963461718</v>
      </c>
      <c r="F24" s="36">
        <f t="shared" si="1"/>
        <v>290.927303346133</v>
      </c>
      <c r="G24" s="36">
        <f t="shared" si="2"/>
        <v>4240.06693796331</v>
      </c>
      <c r="H24" s="36">
        <f t="shared" si="3"/>
        <v>57298.7137014105</v>
      </c>
    </row>
    <row r="25" ht="14.5" customHeight="1" spans="3:8">
      <c r="C25" s="35">
        <v>45647</v>
      </c>
      <c r="D25" s="32">
        <v>23</v>
      </c>
      <c r="E25" s="36">
        <f t="shared" si="0"/>
        <v>3967.89804788161</v>
      </c>
      <c r="F25" s="36">
        <f t="shared" si="1"/>
        <v>272.168890081699</v>
      </c>
      <c r="G25" s="36">
        <f t="shared" si="2"/>
        <v>4240.06693796331</v>
      </c>
      <c r="H25" s="36">
        <f t="shared" si="3"/>
        <v>53330.8156535289</v>
      </c>
    </row>
    <row r="26" ht="14.5" customHeight="1" spans="3:8">
      <c r="C26" s="35">
        <v>45678</v>
      </c>
      <c r="D26" s="32">
        <v>24</v>
      </c>
      <c r="E26" s="36">
        <f t="shared" si="0"/>
        <v>3986.74556360905</v>
      </c>
      <c r="F26" s="36">
        <f t="shared" si="1"/>
        <v>253.321374354259</v>
      </c>
      <c r="G26" s="36">
        <f t="shared" si="2"/>
        <v>4240.06693796331</v>
      </c>
      <c r="H26" s="36">
        <f t="shared" si="3"/>
        <v>49344.0700899199</v>
      </c>
    </row>
    <row r="27" ht="14.5" customHeight="1" spans="3:8">
      <c r="C27" s="35">
        <v>45709</v>
      </c>
      <c r="D27" s="32">
        <v>25</v>
      </c>
      <c r="E27" s="36">
        <f t="shared" si="0"/>
        <v>4005.68260503619</v>
      </c>
      <c r="F27" s="36">
        <f t="shared" si="1"/>
        <v>234.38433292712</v>
      </c>
      <c r="G27" s="36">
        <f t="shared" si="2"/>
        <v>4240.06693796331</v>
      </c>
      <c r="H27" s="36">
        <f t="shared" si="3"/>
        <v>45338.3874848837</v>
      </c>
    </row>
    <row r="28" ht="14.5" customHeight="1" spans="3:8">
      <c r="C28" s="35">
        <v>45737</v>
      </c>
      <c r="D28" s="32">
        <v>26</v>
      </c>
      <c r="E28" s="36">
        <f t="shared" si="0"/>
        <v>4024.70959741011</v>
      </c>
      <c r="F28" s="36">
        <f t="shared" si="1"/>
        <v>215.357340553196</v>
      </c>
      <c r="G28" s="36">
        <f t="shared" si="2"/>
        <v>4240.06693796331</v>
      </c>
      <c r="H28" s="36">
        <f t="shared" si="3"/>
        <v>41313.6778874736</v>
      </c>
    </row>
    <row r="29" ht="14.5" customHeight="1" spans="3:8">
      <c r="C29" s="35">
        <v>45768</v>
      </c>
      <c r="D29" s="32">
        <v>27</v>
      </c>
      <c r="E29" s="36">
        <f t="shared" si="0"/>
        <v>4043.82696799781</v>
      </c>
      <c r="F29" s="36">
        <f t="shared" si="1"/>
        <v>196.2399699655</v>
      </c>
      <c r="G29" s="36">
        <f t="shared" si="2"/>
        <v>4240.06693796331</v>
      </c>
      <c r="H29" s="36">
        <f t="shared" si="3"/>
        <v>37269.8509194758</v>
      </c>
    </row>
    <row r="30" ht="14.5" customHeight="1" spans="3:8">
      <c r="C30" s="35">
        <v>45798</v>
      </c>
      <c r="D30" s="32">
        <v>28</v>
      </c>
      <c r="E30" s="36">
        <f t="shared" si="0"/>
        <v>4063.0351460958</v>
      </c>
      <c r="F30" s="36">
        <f t="shared" si="1"/>
        <v>177.03179186751</v>
      </c>
      <c r="G30" s="36">
        <f t="shared" si="2"/>
        <v>4240.06693796331</v>
      </c>
      <c r="H30" s="36">
        <f t="shared" si="3"/>
        <v>33206.81577338</v>
      </c>
    </row>
    <row r="31" ht="14.5" customHeight="1" spans="3:8">
      <c r="C31" s="35">
        <v>45829</v>
      </c>
      <c r="D31" s="32">
        <v>29</v>
      </c>
      <c r="E31" s="36">
        <f t="shared" si="0"/>
        <v>4082.33456303975</v>
      </c>
      <c r="F31" s="36">
        <f t="shared" si="1"/>
        <v>157.732374923558</v>
      </c>
      <c r="G31" s="36">
        <f t="shared" si="2"/>
        <v>4240.06693796331</v>
      </c>
      <c r="H31" s="36">
        <f t="shared" si="3"/>
        <v>29124.4812103402</v>
      </c>
    </row>
    <row r="32" ht="14.5" customHeight="1" spans="3:8">
      <c r="C32" s="35">
        <v>45859</v>
      </c>
      <c r="D32" s="32">
        <v>30</v>
      </c>
      <c r="E32" s="36">
        <f t="shared" si="0"/>
        <v>4101.72565221419</v>
      </c>
      <c r="F32" s="36">
        <f t="shared" si="1"/>
        <v>138.341285749114</v>
      </c>
      <c r="G32" s="36">
        <f t="shared" si="2"/>
        <v>4240.06693796331</v>
      </c>
      <c r="H32" s="36">
        <f t="shared" si="3"/>
        <v>25022.755558126</v>
      </c>
    </row>
    <row r="33" ht="14.5" customHeight="1" spans="3:8">
      <c r="C33" s="35">
        <v>45890</v>
      </c>
      <c r="D33" s="32">
        <v>31</v>
      </c>
      <c r="E33" s="36">
        <f t="shared" si="0"/>
        <v>4121.20884906221</v>
      </c>
      <c r="F33" s="36">
        <f t="shared" si="1"/>
        <v>118.858088901094</v>
      </c>
      <c r="G33" s="36">
        <f t="shared" si="2"/>
        <v>4240.06693796331</v>
      </c>
      <c r="H33" s="36">
        <f t="shared" si="3"/>
        <v>20901.5467090638</v>
      </c>
    </row>
    <row r="34" ht="14.5" customHeight="1" spans="3:8">
      <c r="C34" s="35">
        <v>45921</v>
      </c>
      <c r="D34" s="32">
        <v>32</v>
      </c>
      <c r="E34" s="36">
        <f t="shared" si="0"/>
        <v>4140.78459109526</v>
      </c>
      <c r="F34" s="36">
        <f t="shared" si="1"/>
        <v>99.2823468680526</v>
      </c>
      <c r="G34" s="36">
        <f t="shared" si="2"/>
        <v>4240.06693796331</v>
      </c>
      <c r="H34" s="36">
        <f t="shared" si="3"/>
        <v>16760.7621179686</v>
      </c>
    </row>
    <row r="35" ht="14.5" customHeight="1" spans="3:8">
      <c r="C35" s="35">
        <v>45951</v>
      </c>
      <c r="D35" s="32">
        <v>33</v>
      </c>
      <c r="E35" s="36">
        <f t="shared" si="0"/>
        <v>4160.45331790296</v>
      </c>
      <c r="F35" s="36">
        <f t="shared" si="1"/>
        <v>79.6136200603478</v>
      </c>
      <c r="G35" s="36">
        <f t="shared" si="2"/>
        <v>4240.06693796331</v>
      </c>
      <c r="H35" s="36">
        <f t="shared" si="3"/>
        <v>12600.3088000656</v>
      </c>
    </row>
    <row r="36" ht="14.5" customHeight="1" spans="3:8">
      <c r="C36" s="35">
        <v>45982</v>
      </c>
      <c r="D36" s="32">
        <v>34</v>
      </c>
      <c r="E36" s="36">
        <f t="shared" si="0"/>
        <v>4180.215471163</v>
      </c>
      <c r="F36" s="36">
        <f t="shared" si="1"/>
        <v>59.8514668003099</v>
      </c>
      <c r="G36" s="36">
        <f t="shared" si="2"/>
        <v>4240.06693796331</v>
      </c>
      <c r="H36" s="36">
        <f t="shared" si="3"/>
        <v>8420.09332890259</v>
      </c>
    </row>
    <row r="37" ht="14.5" customHeight="1" spans="3:8">
      <c r="C37" s="35">
        <v>46012</v>
      </c>
      <c r="D37" s="32">
        <v>35</v>
      </c>
      <c r="E37" s="36">
        <f t="shared" si="0"/>
        <v>4200.07149465103</v>
      </c>
      <c r="F37" s="36">
        <f t="shared" si="1"/>
        <v>39.995443312283</v>
      </c>
      <c r="G37" s="36">
        <f t="shared" si="2"/>
        <v>4240.06693796331</v>
      </c>
      <c r="H37" s="36">
        <f t="shared" si="3"/>
        <v>4220.02183425157</v>
      </c>
    </row>
    <row r="38" ht="14.5" customHeight="1" spans="3:8">
      <c r="C38" s="35">
        <v>46043</v>
      </c>
      <c r="D38" s="32">
        <v>36</v>
      </c>
      <c r="E38" s="36">
        <f t="shared" si="0"/>
        <v>4220.02183425062</v>
      </c>
      <c r="F38" s="36">
        <f t="shared" si="1"/>
        <v>20.0451037126932</v>
      </c>
      <c r="G38" s="36">
        <f t="shared" si="2"/>
        <v>4240.06693796331</v>
      </c>
      <c r="H38" s="36">
        <f t="shared" si="3"/>
        <v>9.52240952756256e-10</v>
      </c>
    </row>
    <row r="39" ht="14.5" customHeight="1" spans="4:7">
      <c r="D39" s="1" t="s">
        <v>15</v>
      </c>
      <c r="E39" s="2">
        <f>SUM(E3:E38)</f>
        <v>139999.999999999</v>
      </c>
      <c r="F39" s="2">
        <f>SUM(F3:F38)</f>
        <v>12642.40976668</v>
      </c>
      <c r="G39" s="2">
        <f>SUM(G3:G38)</f>
        <v>152642.409766679</v>
      </c>
    </row>
  </sheetData>
  <mergeCells count="1">
    <mergeCell ref="C1:H1"/>
  </mergeCells>
  <pageMargins left="0.393055555555556" right="0.393055555555556" top="0.550694444444444" bottom="0.393055555555556" header="0.5" footer="0.196527777777778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12"/>
  <sheetViews>
    <sheetView showGridLines="0" tabSelected="1" workbookViewId="0">
      <selection activeCell="L8" sqref="L8"/>
    </sheetView>
  </sheetViews>
  <sheetFormatPr defaultColWidth="9" defaultRowHeight="13.5"/>
  <cols>
    <col min="1" max="1" width="20.25" customWidth="1"/>
    <col min="2" max="5" width="20.25" style="2" customWidth="1"/>
    <col min="7" max="7" width="6.75" customWidth="1"/>
  </cols>
  <sheetData>
    <row r="1" ht="47" customHeight="1" spans="1:7">
      <c r="A1" s="3"/>
      <c r="B1" s="4"/>
      <c r="C1" s="4"/>
      <c r="D1" s="4"/>
      <c r="E1" s="4"/>
      <c r="F1" s="4"/>
      <c r="G1" s="4"/>
    </row>
    <row r="2" ht="40" customHeight="1" spans="1:7">
      <c r="A2" s="5" t="s">
        <v>16</v>
      </c>
      <c r="B2" s="5"/>
      <c r="C2" s="6"/>
      <c r="D2" s="6"/>
      <c r="E2" s="6"/>
      <c r="F2" s="7"/>
      <c r="G2" s="7"/>
    </row>
    <row r="3" s="1" customFormat="1" ht="50" customHeight="1" spans="1:7">
      <c r="A3" s="8" t="s">
        <v>17</v>
      </c>
      <c r="B3" s="9" t="s">
        <v>18</v>
      </c>
      <c r="C3" s="9" t="s">
        <v>19</v>
      </c>
      <c r="D3" s="9" t="s">
        <v>20</v>
      </c>
      <c r="E3" s="10" t="s">
        <v>21</v>
      </c>
      <c r="F3" s="11"/>
      <c r="G3" s="12"/>
    </row>
    <row r="4" ht="50" customHeight="1" spans="1:7">
      <c r="A4" s="13">
        <v>44978</v>
      </c>
      <c r="B4" s="14">
        <f>VLOOKUP(A4,等额本金!$C$2:$H$38,5,FALSE)</f>
        <v>4553.88888888889</v>
      </c>
      <c r="C4" s="14">
        <f>VLOOKUP(A4,等额本金!$C$2:$H$38,3,FALSE)</f>
        <v>3888.88888888889</v>
      </c>
      <c r="D4" s="14">
        <f>VLOOKUP(A4,等额本金!$C$2:$H$38,4,FALSE)</f>
        <v>665</v>
      </c>
      <c r="E4" s="15">
        <f>VLOOKUP(A4,等额本金!$C$2:$H$38,6,FALSE)</f>
        <v>136111.111111111</v>
      </c>
      <c r="F4" s="16"/>
      <c r="G4" s="17"/>
    </row>
    <row r="5" ht="30" customHeight="1" spans="1:7">
      <c r="A5" s="18"/>
      <c r="B5" s="18"/>
      <c r="C5" s="18"/>
      <c r="D5" s="18"/>
      <c r="E5" s="18"/>
      <c r="F5" s="18"/>
      <c r="G5" s="18"/>
    </row>
    <row r="6" spans="1:7">
      <c r="A6" s="18"/>
      <c r="B6" s="18"/>
      <c r="C6" s="18"/>
      <c r="D6" s="18"/>
      <c r="E6" s="18"/>
      <c r="F6" s="18"/>
      <c r="G6" s="18"/>
    </row>
    <row r="7" ht="50" customHeight="1" spans="1:11">
      <c r="A7" s="5" t="s">
        <v>22</v>
      </c>
      <c r="B7" s="5"/>
      <c r="C7" s="6"/>
      <c r="D7" s="6"/>
      <c r="E7" s="6"/>
      <c r="F7" s="7"/>
      <c r="G7" s="7"/>
      <c r="K7" s="28"/>
    </row>
    <row r="8" ht="50" customHeight="1" spans="1:7">
      <c r="A8" s="19" t="s">
        <v>23</v>
      </c>
      <c r="B8" s="20">
        <v>44978</v>
      </c>
      <c r="C8" s="21" t="s">
        <v>24</v>
      </c>
      <c r="D8" s="20">
        <v>46043</v>
      </c>
      <c r="E8" s="21" t="s">
        <v>25</v>
      </c>
      <c r="F8" s="21"/>
      <c r="G8" s="21"/>
    </row>
    <row r="9" ht="50" customHeight="1" spans="1:7">
      <c r="A9" s="19" t="s">
        <v>18</v>
      </c>
      <c r="B9" s="22">
        <f>SUMIFS(等额本金!$G$3:$G$38,等额本金!$C$3:$C$38,"&gt;="&amp;B8,等额本金!$C$3:$C$38,"&lt;="&amp;D8)</f>
        <v>152302.5</v>
      </c>
      <c r="C9" s="23"/>
      <c r="D9" s="23"/>
      <c r="E9" s="24" t="s">
        <v>26</v>
      </c>
      <c r="F9" s="25"/>
      <c r="G9" s="25"/>
    </row>
    <row r="10" ht="50" customHeight="1" spans="1:7">
      <c r="A10" s="19" t="s">
        <v>19</v>
      </c>
      <c r="B10" s="22">
        <f>SUMIFS(等额本金!$E$3:$E$38,等额本金!$C$3:$C$38,"&gt;="&amp;B8,等额本金!$C$3:$C$38,"&lt;="&amp;D8)</f>
        <v>140000</v>
      </c>
      <c r="C10" s="23"/>
      <c r="D10" s="23"/>
      <c r="E10" s="25"/>
      <c r="F10" s="25"/>
      <c r="G10" s="25"/>
    </row>
    <row r="11" ht="50" customHeight="1" spans="1:7">
      <c r="A11" s="19" t="s">
        <v>20</v>
      </c>
      <c r="B11" s="22">
        <f>SUMIFS(等额本金!$F$3:$F$38,等额本金!$C$3:$C$38,"&gt;="&amp;B8,等额本金!$C$3:$C$38,"&lt;="&amp;D8)</f>
        <v>12302.5</v>
      </c>
      <c r="C11" s="23"/>
      <c r="D11" s="23"/>
      <c r="E11" s="25"/>
      <c r="F11" s="25"/>
      <c r="G11" s="25"/>
    </row>
    <row r="12" ht="39" customHeight="1" spans="1:7">
      <c r="A12" s="26" t="s">
        <v>27</v>
      </c>
      <c r="B12" s="27"/>
      <c r="C12" s="27"/>
      <c r="D12" s="27"/>
      <c r="E12" s="27"/>
      <c r="F12" s="27"/>
      <c r="G12" s="27"/>
    </row>
  </sheetData>
  <mergeCells count="9">
    <mergeCell ref="A1:G1"/>
    <mergeCell ref="A2:B2"/>
    <mergeCell ref="A7:B7"/>
    <mergeCell ref="E8:G8"/>
    <mergeCell ref="A12:G12"/>
    <mergeCell ref="C9:D11"/>
    <mergeCell ref="E9:G11"/>
    <mergeCell ref="F3:G4"/>
    <mergeCell ref="A5:G6"/>
  </mergeCells>
  <dataValidations count="1">
    <dataValidation type="list" allowBlank="1" showInputMessage="1" showErrorMessage="1" sqref="A4 B8 D8">
      <formula1>等额本金!$C$3:$C$38</formula1>
    </dataValidation>
  </dataValidations>
  <pageMargins left="1.37777777777778" right="1.14166666666667" top="0.550694444444444" bottom="0.314583333333333" header="0.5" footer="0.275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K12"/>
  <sheetViews>
    <sheetView showGridLines="0" workbookViewId="0">
      <selection activeCell="J8" sqref="J8"/>
    </sheetView>
  </sheetViews>
  <sheetFormatPr defaultColWidth="9" defaultRowHeight="13.5"/>
  <cols>
    <col min="1" max="1" width="20.25" customWidth="1"/>
    <col min="2" max="5" width="20.25" style="2" customWidth="1"/>
    <col min="7" max="7" width="6.75" customWidth="1"/>
  </cols>
  <sheetData>
    <row r="1" ht="47" customHeight="1" spans="1:7">
      <c r="A1" s="3"/>
      <c r="B1" s="4"/>
      <c r="C1" s="4"/>
      <c r="D1" s="4"/>
      <c r="E1" s="4"/>
      <c r="F1" s="4"/>
      <c r="G1" s="4"/>
    </row>
    <row r="2" ht="40" customHeight="1" spans="1:7">
      <c r="A2" s="5" t="s">
        <v>16</v>
      </c>
      <c r="B2" s="5"/>
      <c r="C2" s="6"/>
      <c r="D2" s="6"/>
      <c r="E2" s="6"/>
      <c r="F2" s="7"/>
      <c r="G2" s="7"/>
    </row>
    <row r="3" s="1" customFormat="1" ht="50" customHeight="1" spans="1:7">
      <c r="A3" s="8" t="s">
        <v>17</v>
      </c>
      <c r="B3" s="9" t="s">
        <v>18</v>
      </c>
      <c r="C3" s="9" t="s">
        <v>19</v>
      </c>
      <c r="D3" s="9" t="s">
        <v>20</v>
      </c>
      <c r="E3" s="10" t="s">
        <v>21</v>
      </c>
      <c r="F3" s="11"/>
      <c r="G3" s="12"/>
    </row>
    <row r="4" ht="50" customHeight="1" spans="1:7">
      <c r="A4" s="13">
        <v>44978</v>
      </c>
      <c r="B4" s="14">
        <f>VLOOKUP(A4,等额本息!$C$3:$H$38,5,FALSE)</f>
        <v>4240.06693796331</v>
      </c>
      <c r="C4" s="14">
        <f>VLOOKUP(A4,等额本息!$C$3:$H$38,3,FALSE)</f>
        <v>3575.06693796331</v>
      </c>
      <c r="D4" s="14">
        <f>VLOOKUP(A4,等额本息!$C$3:$H$38,4,FALSE)</f>
        <v>665</v>
      </c>
      <c r="E4" s="15">
        <f>VLOOKUP(A4,等额本息!$C$3:$H$38,6,FALSE)</f>
        <v>136424.933062037</v>
      </c>
      <c r="F4" s="16"/>
      <c r="G4" s="17"/>
    </row>
    <row r="5" ht="30" customHeight="1" spans="1:7">
      <c r="A5" s="18"/>
      <c r="B5" s="18"/>
      <c r="C5" s="18"/>
      <c r="D5" s="18"/>
      <c r="E5" s="18"/>
      <c r="F5" s="18"/>
      <c r="G5" s="18"/>
    </row>
    <row r="6" spans="1:7">
      <c r="A6" s="18"/>
      <c r="B6" s="18"/>
      <c r="C6" s="18"/>
      <c r="D6" s="18"/>
      <c r="E6" s="18"/>
      <c r="F6" s="18"/>
      <c r="G6" s="18"/>
    </row>
    <row r="7" ht="50" customHeight="1" spans="1:11">
      <c r="A7" s="5" t="s">
        <v>22</v>
      </c>
      <c r="B7" s="5"/>
      <c r="C7" s="6"/>
      <c r="D7" s="6"/>
      <c r="E7" s="6"/>
      <c r="F7" s="7"/>
      <c r="G7" s="7"/>
      <c r="K7" s="28"/>
    </row>
    <row r="8" ht="50" customHeight="1" spans="1:7">
      <c r="A8" s="19" t="s">
        <v>23</v>
      </c>
      <c r="B8" s="20">
        <v>44978</v>
      </c>
      <c r="C8" s="21" t="s">
        <v>24</v>
      </c>
      <c r="D8" s="20">
        <v>46043</v>
      </c>
      <c r="E8" s="21" t="s">
        <v>25</v>
      </c>
      <c r="F8" s="21"/>
      <c r="G8" s="21"/>
    </row>
    <row r="9" ht="50" customHeight="1" spans="1:7">
      <c r="A9" s="19" t="s">
        <v>18</v>
      </c>
      <c r="B9" s="22">
        <f>SUMIFS(等额本息!$G$3:$G$38,等额本息!$C$3:$C$38,"&gt;="&amp;B8,等额本息!$C$3:$C$38,"&lt;="&amp;D8)</f>
        <v>152642.409766679</v>
      </c>
      <c r="C9" s="23"/>
      <c r="D9" s="23"/>
      <c r="E9" s="24" t="s">
        <v>28</v>
      </c>
      <c r="F9" s="25"/>
      <c r="G9" s="25"/>
    </row>
    <row r="10" ht="50" customHeight="1" spans="1:7">
      <c r="A10" s="19" t="s">
        <v>19</v>
      </c>
      <c r="B10" s="22">
        <f>SUMIFS(等额本息!$E$3:$E$38,等额本息!$C$3:$C$38,"&gt;="&amp;B8,等额本息!$C$3:$C$38,"&lt;="&amp;D8)</f>
        <v>139999.999999999</v>
      </c>
      <c r="C10" s="23"/>
      <c r="D10" s="23"/>
      <c r="E10" s="25"/>
      <c r="F10" s="25"/>
      <c r="G10" s="25"/>
    </row>
    <row r="11" ht="50" customHeight="1" spans="1:7">
      <c r="A11" s="19" t="s">
        <v>20</v>
      </c>
      <c r="B11" s="22">
        <f>SUMIFS(等额本息!$F$3:$F$38,等额本息!$C$3:$C$38,"&gt;="&amp;B8,等额本息!$C$3:$C$38,"&lt;="&amp;D8)</f>
        <v>12642.4097666801</v>
      </c>
      <c r="C11" s="23"/>
      <c r="D11" s="23"/>
      <c r="E11" s="25"/>
      <c r="F11" s="25"/>
      <c r="G11" s="25"/>
    </row>
    <row r="12" ht="39" customHeight="1" spans="1:7">
      <c r="A12" s="26" t="s">
        <v>27</v>
      </c>
      <c r="B12" s="27"/>
      <c r="C12" s="27"/>
      <c r="D12" s="27"/>
      <c r="E12" s="27"/>
      <c r="F12" s="27"/>
      <c r="G12" s="27"/>
    </row>
  </sheetData>
  <mergeCells count="9">
    <mergeCell ref="A1:G1"/>
    <mergeCell ref="A2:B2"/>
    <mergeCell ref="A7:B7"/>
    <mergeCell ref="E8:G8"/>
    <mergeCell ref="A12:G12"/>
    <mergeCell ref="F3:G4"/>
    <mergeCell ref="A5:G6"/>
    <mergeCell ref="C9:D11"/>
    <mergeCell ref="E9:G11"/>
  </mergeCells>
  <dataValidations count="1">
    <dataValidation type="list" allowBlank="1" showInputMessage="1" showErrorMessage="1" sqref="A4 B8 D8">
      <formula1>等额本息!$C$3:$C$38</formula1>
    </dataValidation>
  </dataValidations>
  <pageMargins left="1.37777777777778" right="1.14166666666667" top="0.550694444444444" bottom="0.314583333333333" header="0.5" footer="0.27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等额本金</vt:lpstr>
      <vt:lpstr>等额本息</vt:lpstr>
      <vt:lpstr>采用等额本金查询</vt:lpstr>
      <vt:lpstr>采用等额本息查询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orzi</cp:lastModifiedBy>
  <dcterms:created xsi:type="dcterms:W3CDTF">2023-02-06T09:40:00Z</dcterms:created>
  <dcterms:modified xsi:type="dcterms:W3CDTF">2023-02-24T15:12:38Z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